
<file path=[Content_Types].xml><?xml version="1.0" encoding="utf-8"?>
<Types xmlns="http://schemas.openxmlformats.org/package/2006/content-types">
  <Override PartName="/xl/ctrlProps/ctrlProp78.xml" ContentType="application/vnd.ms-excel.controlproperties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trlProps/ctrlProp67.xml" ContentType="application/vnd.ms-excel.controlproperties+xml"/>
  <Override PartName="/xl/ctrlProps/ctrlProp169.xml" ContentType="application/vnd.ms-excel.controlproperties+xml"/>
  <Override PartName="/xl/ctrlProps/ctrlProp210.xml" ContentType="application/vnd.ms-excel.controlproperties+xml"/>
  <Override PartName="/xl/ctrlProps/ctrlProp194.xml" ContentType="application/vnd.ms-excel.controlproperties+xml"/>
  <Override PartName="/xl/ctrlProps/ctrlProp92.xml" ContentType="application/vnd.ms-excel.controlproperties+xml"/>
  <Override PartName="/xl/ctrlProps/ctrlProp147.xml" ContentType="application/vnd.ms-excel.controlproperties+xml"/>
  <Override PartName="/xl/ctrlProps/ctrlProp158.xml" ContentType="application/vnd.ms-excel.controlproperties+xml"/>
  <Override PartName="/xl/ctrlProps/ctrlProp45.xml" ContentType="application/vnd.ms-excel.controlproperties+xml"/>
  <Override PartName="/xl/ctrlProps/ctrlProp56.xml" ContentType="application/vnd.ms-excel.controlproperties+xml"/>
  <Default Extension="xml" ContentType="application/xml"/>
  <Override PartName="/xl/drawings/drawing2.xml" ContentType="application/vnd.openxmlformats-officedocument.drawing+xml"/>
  <Override PartName="/xl/ctrlProps/ctrlProp183.xml" ContentType="application/vnd.ms-excel.controlproperties+xml"/>
  <Override PartName="/xl/ctrlProps/ctrlProp81.xml" ContentType="application/vnd.ms-excel.controlproperties+xml"/>
  <Override PartName="/xl/ctrlProps/ctrlProp136.xml" ContentType="application/vnd.ms-excel.controlproperties+xml"/>
  <Override PartName="/xl/ctrlProps/ctrlProp34.xml" ContentType="application/vnd.ms-excel.controlproperties+xml"/>
  <Override PartName="/xl/worksheets/sheet3.xml" ContentType="application/vnd.openxmlformats-officedocument.spreadsheetml.worksheet+xml"/>
  <Override PartName="/xl/ctrlProps/ctrlProp70.xml" ContentType="application/vnd.ms-excel.controlproperties+xml"/>
  <Override PartName="/xl/ctrlProps/ctrlProp125.xml" ContentType="application/vnd.ms-excel.controlproperties+xml"/>
  <Override PartName="/xl/ctrlProps/ctrlProp23.xml" ContentType="application/vnd.ms-excel.controlproperties+xml"/>
  <Override PartName="/xl/ctrlProps/ctrlProp172.xml" ContentType="application/vnd.ms-excel.controlproperties+xml"/>
  <Override PartName="/xl/ctrlProps/ctrlProp114.xml" ContentType="application/vnd.ms-excel.controlproperties+xml"/>
  <Override PartName="/xl/ctrlProps/ctrlProp103.xml" ContentType="application/vnd.ms-excel.controlproperties+xml"/>
  <Override PartName="/xl/ctrlProps/ctrlProp12.xml" ContentType="application/vnd.ms-excel.controlproperties+xml"/>
  <Override PartName="/xl/ctrlProps/ctrlProp150.xml" ContentType="application/vnd.ms-excel.controlproperties+xml"/>
  <Override PartName="/xl/ctrlProps/ctrlProp161.xml" ContentType="application/vnd.ms-excel.controlproperties+xml"/>
  <Override PartName="/xl/worksheets/sheet18.xml" ContentType="application/vnd.openxmlformats-officedocument.spreadsheetml.worksheet+xml"/>
  <Override PartName="/xl/ctrlProps/ctrlProp2.xml" ContentType="application/vnd.ms-excel.controlproperties+xml"/>
  <Default Extension="png" ContentType="image/png"/>
  <Override PartName="/xl/ctrlProps/ctrlProp199.xml" ContentType="application/vnd.ms-excel.controlproperties+xml"/>
  <Override PartName="/xl/ctrlProps/ctrlProp97.xml" ContentType="application/vnd.ms-excel.controlproperties+xml"/>
  <Override PartName="/xl/ctrlProps/ctrlProp204.xml" ContentType="application/vnd.ms-excel.controlproperties+xml"/>
  <Override PartName="/xl/drawings/drawing7.xml" ContentType="application/vnd.openxmlformats-officedocument.drawing+xml"/>
  <Override PartName="/xl/ctrlProps/ctrlProp188.xml" ContentType="application/vnd.ms-excel.controlproperties+xml"/>
  <Override PartName="/xl/ctrlProps/ctrlProp86.xml" ContentType="application/vnd.ms-excel.controlproperties+xml"/>
  <Override PartName="/xl/ctrlProps/ctrlProp75.xml" ContentType="application/vnd.ms-excel.controlproperties+xml"/>
  <Override PartName="/xl/ctrlProps/ctrlProp28.xml" ContentType="application/vnd.ms-excel.controlproperties+xml"/>
  <Override PartName="/xl/ctrlProps/ctrlProp177.xml" ContentType="application/vnd.ms-excel.controlproperties+xml"/>
  <Override PartName="/xl/ctrlProps/ctrlProp39.xml" ContentType="application/vnd.ms-excel.controlproperties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ctrlProps/ctrlProp119.xml" ContentType="application/vnd.ms-excel.controlproperties+xml"/>
  <Override PartName="/xl/ctrlProps/ctrlProp17.xml" ContentType="application/vnd.ms-excel.controlproperties+xml"/>
  <Override PartName="/xl/ctrlProps/ctrlProp166.xml" ContentType="application/vnd.ms-excel.controlproperties+xml"/>
  <Override PartName="/xl/ctrlProps/ctrlProp64.xml" ContentType="application/vnd.ms-excel.controlproperties+xml"/>
  <Override PartName="/xl/worksheets/sheet10.xml" ContentType="application/vnd.openxmlformats-officedocument.spreadsheetml.worksheet+xml"/>
  <Override PartName="/xl/ctrlProps/ctrlProp108.xml" ContentType="application/vnd.ms-excel.controlproperties+xml"/>
  <Override PartName="/xl/ctrlProps/ctrlProp155.xml" ContentType="application/vnd.ms-excel.controlproperties+xml"/>
  <Override PartName="/xl/ctrlProps/ctrlProp53.xml" ContentType="application/vnd.ms-excel.controlproperties+xml"/>
  <Override PartName="/docProps/app.xml" ContentType="application/vnd.openxmlformats-officedocument.extended-properties+xml"/>
  <Override PartName="/xl/ctrlProps/ctrlProp191.xml" ContentType="application/vnd.ms-excel.controlproperties+xml"/>
  <Override PartName="/xl/ctrlProps/ctrlProp115.xml" ContentType="application/vnd.ms-excel.controlproperties+xml"/>
  <Override PartName="/xl/ctrlProps/ctrlProp13.xml" ContentType="application/vnd.ms-excel.controlproperties+xml"/>
  <Override PartName="/xl/ctrlProps/ctrlProp7.xml" ContentType="application/vnd.ms-excel.controlproperties+xml"/>
  <Override PartName="/xl/ctrlProps/ctrlProp162.xml" ContentType="application/vnd.ms-excel.controlproperties+xml"/>
  <Override PartName="/xl/ctrlProps/ctrlProp144.xml" ContentType="application/vnd.ms-excel.controlproperties+xml"/>
  <Override PartName="/xl/ctrlProps/ctrlProp42.xml" ContentType="application/vnd.ms-excel.controlproperties+xml"/>
  <Override PartName="/xl/ctrlProps/ctrlProp60.xml" ContentType="application/vnd.ms-excel.controlproperties+xml"/>
  <Default Extension="vml" ContentType="application/vnd.openxmlformats-officedocument.vmlDrawing"/>
  <Override PartName="/xl/calcChain.xml" ContentType="application/vnd.openxmlformats-officedocument.spreadsheetml.calcChain+xml"/>
  <Override PartName="/xl/ctrlProps/ctrlProp180.xml" ContentType="application/vnd.ms-excel.controlproperties+xml"/>
  <Override PartName="/xl/ctrlProps/ctrlProp133.xml" ContentType="application/vnd.ms-excel.controlproperties+xml"/>
  <Override PartName="/xl/ctrlProps/ctrlProp122.xml" ContentType="application/vnd.ms-excel.controlproperties+xml"/>
  <Override PartName="/xl/ctrlProps/ctrlProp104.xml" ContentType="application/vnd.ms-excel.controlproperties+xml"/>
  <Override PartName="/xl/ctrlProps/ctrlProp31.xml" ContentType="application/vnd.ms-excel.controlproperties+xml"/>
  <Override PartName="/xl/ctrlProps/ctrlProp20.xml" ContentType="application/vnd.ms-excel.controlproperties+xml"/>
  <Override PartName="/xl/ctrlProps/ctrlProp151.xml" ContentType="application/vnd.ms-excel.controlproperties+xml"/>
  <Override PartName="/xl/worksheets/sheet19.xml" ContentType="application/vnd.openxmlformats-officedocument.spreadsheetml.worksheet+xml"/>
  <Override PartName="/xl/drawings/drawing10.xml" ContentType="application/vnd.openxmlformats-officedocument.drawing+xml"/>
  <Override PartName="/xl/ctrlProps/ctrlProp209.xml" ContentType="application/vnd.ms-excel.controlproperties+xml"/>
  <Override PartName="/xl/ctrlProps/ctrlProp111.xml" ContentType="application/vnd.ms-excel.controlproperties+xml"/>
  <Override PartName="/xl/ctrlProps/ctrlProp3.xml" ContentType="application/vnd.ms-excel.controlproperties+xml"/>
  <Override PartName="/xl/ctrlProps/ctrlProp140.xml" ContentType="application/vnd.ms-excel.controlproperties+xml"/>
  <Override PartName="/xl/ctrlProps/ctrlProp100.xml" ContentType="application/vnd.ms-excel.controlproperties+xml"/>
  <Override PartName="/xl/ctrlProps/ctrlProp98.xml" ContentType="application/vnd.ms-excel.controlpropertie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trlProps/ctrlProp189.xml" ContentType="application/vnd.ms-excel.controlproperties+xml"/>
  <Override PartName="/xl/ctrlProps/ctrlProp69.xml" ContentType="application/vnd.ms-excel.controlproperties+xml"/>
  <Override PartName="/xl/ctrlProps/ctrlProp87.xml" ContentType="application/vnd.ms-excel.controlproperties+xml"/>
  <Override PartName="/xl/ctrlProps/ctrlProp205.xml" ContentType="application/vnd.ms-excel.controlproperties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ctrlProps/ctrlProp212.xml" ContentType="application/vnd.ms-excel.controlproperties+xml"/>
  <Override PartName="/xl/ctrlProps/ctrlProp178.xml" ContentType="application/vnd.ms-excel.controlproperties+xml"/>
  <Override PartName="/xl/ctrlProps/ctrlProp196.xml" ContentType="application/vnd.ms-excel.controlproperties+xml"/>
  <Override PartName="/xl/ctrlProps/ctrlProp94.xml" ContentType="application/vnd.ms-excel.controlproperties+xml"/>
  <Override PartName="/xl/ctrlProps/ctrlProp76.xml" ContentType="application/vnd.ms-excel.controlproperties+xml"/>
  <Override PartName="/xl/ctrlProps/ctrlProp29.xml" ContentType="application/vnd.ms-excel.controlproperties+xml"/>
  <Override PartName="/xl/ctrlProps/ctrlProp149.xml" ContentType="application/vnd.ms-excel.controlproperties+xml"/>
  <Override PartName="/xl/ctrlProps/ctrlProp47.xml" ContentType="application/vnd.ms-excel.controlproperties+xml"/>
  <Override PartName="/xl/ctrlProps/ctrlProp58.xml" ContentType="application/vnd.ms-excel.controlproperties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trlProps/ctrlProp185.xml" ContentType="application/vnd.ms-excel.controlproperties+xml"/>
  <Override PartName="/xl/ctrlProps/ctrlProp65.xml" ContentType="application/vnd.ms-excel.controlproperties+xml"/>
  <Override PartName="/xl/ctrlProps/ctrlProp83.xml" ContentType="application/vnd.ms-excel.controlproperties+xml"/>
  <Override PartName="/xl/ctrlProps/ctrlProp18.xml" ContentType="application/vnd.ms-excel.controlproperties+xml"/>
  <Override PartName="/xl/ctrlProps/ctrlProp201.xml" ContentType="application/vnd.ms-excel.controlproperties+xml"/>
  <Override PartName="/xl/ctrlProps/ctrlProp167.xml" ContentType="application/vnd.ms-excel.controlproperties+xml"/>
  <Override PartName="/xl/ctrlProps/ctrlProp138.xml" ContentType="application/vnd.ms-excel.controlproperties+xml"/>
  <Override PartName="/xl/ctrlProps/ctrlProp36.xml" ContentType="application/vnd.ms-excel.controlproperties+xml"/>
  <Default Extension="rels" ContentType="application/vnd.openxmlformats-package.relationships+xml"/>
  <Override PartName="/xl/worksheets/sheet5.xml" ContentType="application/vnd.openxmlformats-officedocument.spreadsheetml.worksheet+xml"/>
  <Override PartName="/xl/ctrlProps/ctrlProp192.xml" ContentType="application/vnd.ms-excel.controlproperties+xml"/>
  <Override PartName="/xl/ctrlProps/ctrlProp90.xml" ContentType="application/vnd.ms-excel.controlproperties+xml"/>
  <Override PartName="/xl/ctrlProps/ctrlProp72.xml" ContentType="application/vnd.ms-excel.controlproperties+xml"/>
  <Override PartName="/xl/ctrlProps/ctrlProp127.xml" ContentType="application/vnd.ms-excel.controlproperties+xml"/>
  <Override PartName="/xl/ctrlProps/ctrlProp109.xml" ContentType="application/vnd.ms-excel.controlproperties+xml"/>
  <Override PartName="/xl/ctrlProps/ctrlProp25.xml" ContentType="application/vnd.ms-excel.controlproperties+xml"/>
  <Override PartName="/xl/ctrlProps/ctrlProp145.xml" ContentType="application/vnd.ms-excel.controlproperties+xml"/>
  <Override PartName="/xl/ctrlProps/ctrlProp174.xml" ContentType="application/vnd.ms-excel.controlproperties+xml"/>
  <Override PartName="/xl/ctrlProps/ctrlProp156.xml" ContentType="application/vnd.ms-excel.controlproperties+xml"/>
  <Override PartName="/xl/ctrlProps/ctrlProp54.xml" ContentType="application/vnd.ms-excel.controlproperties+xml"/>
  <Override PartName="/xl/ctrlProps/ctrlProp43.xml" ContentType="application/vnd.ms-excel.controlproperties+xml"/>
  <Override PartName="/xl/ctrlProps/ctrlProp181.xml" ContentType="application/vnd.ms-excel.controlproperties+xml"/>
  <Override PartName="/xl/ctrlProps/ctrlProp105.xml" ContentType="application/vnd.ms-excel.controlproperties+xml"/>
  <Override PartName="/xl/ctrlProps/ctrlProp134.xml" ContentType="application/vnd.ms-excel.controlproperties+xml"/>
  <Override PartName="/xl/ctrlProps/ctrlProp116.xml" ContentType="application/vnd.ms-excel.controlproperties+xml"/>
  <Override PartName="/xl/ctrlProps/ctrlProp14.xml" ContentType="application/vnd.ms-excel.controlproperties+xml"/>
  <Override PartName="/xl/ctrlProps/ctrlProp8.xml" ContentType="application/vnd.ms-excel.controlproperties+xml"/>
  <Override PartName="/xl/ctrlProps/ctrlProp32.xml" ContentType="application/vnd.ms-excel.controlproperties+xml"/>
  <Override PartName="/xl/ctrlProps/ctrlProp152.xml" ContentType="application/vnd.ms-excel.controlproperties+xml"/>
  <Override PartName="/xl/ctrlProps/ctrlProp163.xml" ContentType="application/vnd.ms-excel.controlproperties+xml"/>
  <Override PartName="/xl/ctrlProps/ctrlProp50.xml" ContentType="application/vnd.ms-excel.controlproperties+xml"/>
  <Override PartName="/xl/ctrlProps/ctrlProp61.xml" ContentType="application/vnd.ms-excel.control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trlProps/ctrlProp123.xml" ContentType="application/vnd.ms-excel.controlproperties+xml"/>
  <Override PartName="/xl/ctrlProps/ctrlProp21.xml" ContentType="application/vnd.ms-excel.controlproperties+xml"/>
  <Override PartName="/xl/ctrlProps/ctrlProp141.xml" ContentType="application/vnd.ms-excel.controlproperties+xml"/>
  <Override PartName="/xl/ctrlProps/ctrlProp170.xml" ContentType="application/vnd.ms-excel.controlproperties+xml"/>
  <Override PartName="/xl/ctrlProps/ctrlProp112.xml" ContentType="application/vnd.ms-excel.controlproperties+xml"/>
  <Override PartName="/xl/ctrlProps/ctrlProp101.xml" ContentType="application/vnd.ms-excel.controlproperties+xml"/>
  <Override PartName="/xl/ctrlProps/ctrlProp130.xml" ContentType="application/vnd.ms-excel.controlproperties+xml"/>
  <Override PartName="/xl/ctrlProps/ctrlProp10.xml" ContentType="application/vnd.ms-excel.controlproperties+xml"/>
  <Override PartName="/xl/ctrlProps/ctrlProp4.xml" ContentType="application/vnd.ms-excel.controlproperties+xml"/>
  <Override PartName="/xl/ctrlProps/ctrlProp99.xml" ContentType="application/vnd.ms-excel.controlproperties+xml"/>
  <Override PartName="/xl/ctrlProps/ctrlProp206.xml" ContentType="application/vnd.ms-excel.controlproperties+xml"/>
  <Override PartName="/xl/worksheets/sheet16.xml" ContentType="application/vnd.openxmlformats-officedocument.spreadsheetml.worksheet+xml"/>
  <Override PartName="/xl/drawings/drawing9.xml" ContentType="application/vnd.openxmlformats-officedocument.drawing+xml"/>
  <Override PartName="/xl/ctrlProps/ctrlProp213.xml" ContentType="application/vnd.ms-excel.controlproperties+xml"/>
  <Override PartName="/xl/ctrlProps/ctrlProp77.xml" ContentType="application/vnd.ms-excel.controlproperties+xml"/>
  <Override PartName="/xl/ctrlProps/ctrlProp88.xml" ContentType="application/vnd.ms-excel.controlproperties+xml"/>
  <Override PartName="/xl/ctrlProps/ctrlProp59.xml" ContentType="application/vnd.ms-excel.controlproperties+xml"/>
  <Override PartName="/xl/ctrlProps/ctrlProp179.xml" ContentType="application/vnd.ms-excel.controlproperties+xml"/>
  <Override PartName="/xl/ctrlProps/ctrlProp197.xml" ContentType="application/vnd.ms-excel.controlproperties+xml"/>
  <Override PartName="/xl/ctrlProps/ctrlProp95.xml" ContentType="application/vnd.ms-excel.controlproperties+xml"/>
  <Override PartName="/xl/ctrlProps/ctrlProp66.xml" ContentType="application/vnd.ms-excel.controlproperties+xml"/>
  <Override PartName="/xl/ctrlProps/ctrlProp19.xml" ContentType="application/vnd.ms-excel.controlproperties+xml"/>
  <Override PartName="/xl/ctrlProps/ctrlProp202.xml" ContentType="application/vnd.ms-excel.controlproperties+xml"/>
  <Override PartName="/xl/ctrlProps/ctrlProp168.xml" ContentType="application/vnd.ms-excel.controlproperties+xml"/>
  <Override PartName="/xl/ctrlProps/ctrlProp48.xml" ContentType="application/vnd.ms-excel.controlproperties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trlProps/ctrlProp186.xml" ContentType="application/vnd.ms-excel.controlproperties+xml"/>
  <Override PartName="/xl/ctrlProps/ctrlProp73.xml" ContentType="application/vnd.ms-excel.controlproperties+xml"/>
  <Override PartName="/xl/ctrlProps/ctrlProp84.xml" ContentType="application/vnd.ms-excel.controlproperties+xml"/>
  <Override PartName="/xl/ctrlProps/ctrlProp128.xml" ContentType="application/vnd.ms-excel.controlproperties+xml"/>
  <Override PartName="/xl/ctrlProps/ctrlProp26.xml" ContentType="application/vnd.ms-excel.controlproperties+xml"/>
  <Override PartName="/xl/ctrlProps/ctrlProp175.xml" ContentType="application/vnd.ms-excel.controlproperties+xml"/>
  <Override PartName="/xl/ctrlProps/ctrlProp139.xml" ContentType="application/vnd.ms-excel.controlproperties+xml"/>
  <Override PartName="/xl/ctrlProps/ctrlProp157.xml" ContentType="application/vnd.ms-excel.controlproperties+xml"/>
  <Override PartName="/xl/ctrlProps/ctrlProp37.xml" ContentType="application/vnd.ms-excel.controlproperties+xml"/>
  <Override PartName="/xl/ctrlProps/ctrlProp55.xml" ContentType="application/vnd.ms-excel.controlproperties+xml"/>
  <Override PartName="/xl/ctrlProps/ctrlProp193.xml" ContentType="application/vnd.ms-excel.controlproperties+xml"/>
  <Override PartName="/xl/ctrlProps/ctrlProp91.xml" ContentType="application/vnd.ms-excel.controlproperties+xml"/>
  <Override PartName="/xl/ctrlProps/ctrlProp117.xml" ContentType="application/vnd.ms-excel.controlproperties+xml"/>
  <Override PartName="/xl/ctrlProps/ctrlProp15.xml" ContentType="application/vnd.ms-excel.controlproperties+xml"/>
  <Override PartName="/xl/ctrlProps/ctrlProp9.xml" ContentType="application/vnd.ms-excel.controlproperties+xml"/>
  <Override PartName="/xl/ctrlProps/ctrlProp146.xml" ContentType="application/vnd.ms-excel.controlproperties+xml"/>
  <Override PartName="/xl/ctrlProps/ctrlProp164.xml" ContentType="application/vnd.ms-excel.controlproperties+xml"/>
  <Override PartName="/xl/ctrlProps/ctrlProp62.xml" ContentType="application/vnd.ms-excel.controlproperties+xml"/>
  <Override PartName="/xl/ctrlProps/ctrlProp44.xml" ContentType="application/vnd.ms-excel.control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trlProps/ctrlProp182.xml" ContentType="application/vnd.ms-excel.controlproperties+xml"/>
  <Override PartName="/xl/ctrlProps/ctrlProp80.xml" ContentType="application/vnd.ms-excel.controlproperties+xml"/>
  <Override PartName="/xl/ctrlProps/ctrlProp106.xml" ContentType="application/vnd.ms-excel.controlproperties+xml"/>
  <Override PartName="/xl/ctrlProps/ctrlProp135.xml" ContentType="application/vnd.ms-excel.controlproperties+xml"/>
  <Override PartName="/xl/ctrlProps/ctrlProp124.xml" ContentType="application/vnd.ms-excel.controlproperties+xml"/>
  <Override PartName="/xl/ctrlProps/ctrlProp22.xml" ContentType="application/vnd.ms-excel.controlproperties+xml"/>
  <Override PartName="/xl/ctrlProps/ctrlProp171.xml" ContentType="application/vnd.ms-excel.controlproperties+xml"/>
  <Override PartName="/xl/ctrlProps/ctrlProp153.xml" ContentType="application/vnd.ms-excel.controlproperties+xml"/>
  <Override PartName="/xl/ctrlProps/ctrlProp33.xml" ContentType="application/vnd.ms-excel.controlproperties+xml"/>
  <Override PartName="/xl/ctrlProps/ctrlProp51.xml" ContentType="application/vnd.ms-excel.controlproperties+xml"/>
  <Override PartName="/xl/ctrlProps/ctrlProp113.xml" ContentType="application/vnd.ms-excel.controlproperties+xml"/>
  <Override PartName="/xl/ctrlProps/ctrlProp5.xml" ContentType="application/vnd.ms-excel.controlproperties+xml"/>
  <Override PartName="/xl/ctrlProps/ctrlProp11.xml" ContentType="application/vnd.ms-excel.controlproperties+xml"/>
  <Override PartName="/xl/ctrlProps/ctrlProp142.xml" ContentType="application/vnd.ms-excel.controlproperties+xml"/>
  <Override PartName="/xl/ctrlProps/ctrlProp160.xml" ContentType="application/vnd.ms-excel.controlproperties+xml"/>
  <Override PartName="/xl/ctrlProps/ctrlProp40.xml" ContentType="application/vnd.ms-excel.controlproperties+xml"/>
  <Override PartName="/xl/ctrlProps/ctrlProp102.xml" ContentType="application/vnd.ms-excel.controlproperties+xml"/>
  <Override PartName="/xl/ctrlProps/ctrlProp120.xml" ContentType="application/vnd.ms-excel.controlproperties+xml"/>
  <Override PartName="/xl/ctrlProps/ctrlProp131.xml" ContentType="application/vnd.ms-excel.controlproperties+xml"/>
  <Override PartName="/xl/worksheets/sheet17.xml" ContentType="application/vnd.openxmlformats-officedocument.spreadsheetml.worksheet+xml"/>
  <Override PartName="/xl/ctrlProps/ctrlProp89.xml" ContentType="application/vnd.ms-excel.controlproperties+xml"/>
  <Override PartName="/xl/ctrlProps/ctrlProp1.xml" ContentType="application/vnd.ms-excel.controlproperties+xml"/>
  <Override PartName="/xl/ctrlProps/ctrlProp207.xml" ContentType="application/vnd.ms-excel.controlproperties+xml"/>
  <Override PartName="/xl/ctrlProps/ctrlProp214.xml" ContentType="application/vnd.ms-excel.controlproperties+xml"/>
  <Override PartName="/xl/ctrlProps/ctrlProp198.xml" ContentType="application/vnd.ms-excel.controlproperties+xml"/>
  <Override PartName="/xl/ctrlProps/ctrlProp96.xml" ContentType="application/vnd.ms-excel.controlproperties+xml"/>
  <Override PartName="/xl/ctrlProps/ctrlProp49.xml" ContentType="application/vnd.ms-excel.controlproperties+xml"/>
  <Override PartName="/xl/drawings/drawing6.xml" ContentType="application/vnd.openxmlformats-officedocument.drawing+xml"/>
  <Override PartName="/xl/ctrlProps/ctrlProp187.xml" ContentType="application/vnd.ms-excel.controlproperties+xml"/>
  <Override PartName="/xl/ctrlProps/ctrlProp85.xml" ContentType="application/vnd.ms-excel.controlproperties+xml"/>
  <Override PartName="/xl/ctrlProps/ctrlProp203.xml" ContentType="application/vnd.ms-excel.controlproperties+xml"/>
  <Override PartName="/xl/ctrlProps/ctrlProp38.xml" ContentType="application/vnd.ms-excel.controlproperti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ctrlProps/ctrlProp74.xml" ContentType="application/vnd.ms-excel.controlproperties+xml"/>
  <Override PartName="/xl/ctrlProps/ctrlProp129.xml" ContentType="application/vnd.ms-excel.controlproperties+xml"/>
  <Override PartName="/xl/ctrlProps/ctrlProp27.xml" ContentType="application/vnd.ms-excel.controlproperties+xml"/>
  <Override PartName="/xl/ctrlProps/ctrlProp176.xml" ContentType="application/vnd.ms-excel.controlproperties+xml"/>
  <Override PartName="/xl/ctrlProps/ctrlProp107.xml" ContentType="application/vnd.ms-excel.controlproperties+xml"/>
  <Override PartName="/xl/ctrlProps/ctrlProp118.xml" ContentType="application/vnd.ms-excel.controlproperties+xml"/>
  <Override PartName="/xl/ctrlProps/ctrlProp16.xml" ContentType="application/vnd.ms-excel.controlproperties+xml"/>
  <Override PartName="/xl/ctrlProps/ctrlProp165.xml" ContentType="application/vnd.ms-excel.controlproperties+xml"/>
  <Override PartName="/xl/ctrlProps/ctrlProp63.xml" ContentType="application/vnd.ms-excel.controlproperties+xml"/>
  <Override PartName="/xl/ctrlProps/ctrlProp52.xml" ContentType="application/vnd.ms-excel.controlproperties+xml"/>
  <Override PartName="/xl/ctrlProps/ctrlProp190.xml" ContentType="application/vnd.ms-excel.controlproperties+xml"/>
  <Override PartName="/xl/ctrlProps/ctrlProp154.xml" ContentType="application/vnd.ms-excel.controlproperties+xml"/>
  <Override PartName="/xl/ctrlProps/ctrlProp143.xml" ContentType="application/vnd.ms-excel.controlproperties+xml"/>
  <Override PartName="/xl/ctrlProps/ctrlProp41.xml" ContentType="application/vnd.ms-excel.controlproperties+xml"/>
  <Override PartName="/xl/ctrlProps/ctrlProp132.xml" ContentType="application/vnd.ms-excel.controlproperties+xml"/>
  <Override PartName="/xl/ctrlProps/ctrlProp30.xml" ContentType="application/vnd.ms-excel.controlproperties+xml"/>
  <Override PartName="/xl/ctrlProps/ctrlProp6.xml" ContentType="application/vnd.ms-excel.controlproperties+xml"/>
  <Override PartName="/xl/sharedStrings.xml" ContentType="application/vnd.openxmlformats-officedocument.spreadsheetml.sharedStrings+xml"/>
  <Override PartName="/xl/ctrlProps/ctrlProp208.xml" ContentType="application/vnd.ms-excel.controlproperties+xml"/>
  <Override PartName="/xl/ctrlProps/ctrlProp121.xml" ContentType="application/vnd.ms-excel.controlproperties+xml"/>
  <Override PartName="/xl/ctrlProps/ctrlProp110.xml" ContentType="application/vnd.ms-excel.controlproperties+xml"/>
  <Default Extension="bin" ContentType="application/vnd.openxmlformats-officedocument.spreadsheetml.printerSettings"/>
  <Override PartName="/xl/ctrlProps/ctrlProp79.xml" ContentType="application/vnd.ms-excel.controlproperties+xml"/>
  <Override PartName="/xl/ctrlProps/ctrlProp68.xml" ContentType="application/vnd.ms-excel.controlproperties+xml"/>
  <Override PartName="/xl/worksheets/sheet14.xml" ContentType="application/vnd.openxmlformats-officedocument.spreadsheetml.worksheet+xml"/>
  <Override PartName="/xl/ctrlProps/ctrlProp211.xml" ContentType="application/vnd.ms-excel.controlproperties+xml"/>
  <Override PartName="/xl/ctrlProps/ctrlProp159.xml" ContentType="application/vnd.ms-excel.controlproperties+xml"/>
  <Override PartName="/xl/ctrlProps/ctrlProp57.xml" ContentType="application/vnd.ms-excel.controlproperties+xml"/>
  <Override PartName="/xl/ctrlProps/ctrlProp200.xml" ContentType="application/vnd.ms-excel.controlproperties+xml"/>
  <Override PartName="/xl/ctrlProps/ctrlProp195.xml" ContentType="application/vnd.ms-excel.controlproperties+xml"/>
  <Override PartName="/xl/ctrlProps/ctrlProp93.xml" ContentType="application/vnd.ms-excel.controlproperties+xml"/>
  <Override PartName="/xl/ctrlProps/ctrlProp148.xml" ContentType="application/vnd.ms-excel.controlproperties+xml"/>
  <Override PartName="/xl/ctrlProps/ctrlProp46.xml" ContentType="application/vnd.ms-excel.controlproperti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ctrlProps/ctrlProp184.xml" ContentType="application/vnd.ms-excel.controlproperties+xml"/>
  <Override PartName="/xl/ctrlProps/ctrlProp82.xml" ContentType="application/vnd.ms-excel.controlproperties+xml"/>
  <Override PartName="/xl/ctrlProps/ctrlProp71.xml" ContentType="application/vnd.ms-excel.controlproperties+xml"/>
  <Override PartName="/xl/ctrlProps/ctrlProp126.xml" ContentType="application/vnd.ms-excel.controlproperties+xml"/>
  <Override PartName="/xl/ctrlProps/ctrlProp137.xml" ContentType="application/vnd.ms-excel.controlproperties+xml"/>
  <Override PartName="/xl/ctrlProps/ctrlProp24.xml" ContentType="application/vnd.ms-excel.controlproperties+xml"/>
  <Override PartName="/xl/ctrlProps/ctrlProp173.xml" ContentType="application/vnd.ms-excel.controlproperties+xml"/>
  <Override PartName="/xl/ctrlProps/ctrlProp35.xml" ContentType="application/vnd.ms-excel.contro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20" yWindow="60" windowWidth="15480" windowHeight="9315"/>
  </bookViews>
  <sheets>
    <sheet name="תפריט" sheetId="27" r:id="rId1"/>
    <sheet name="פניקס בריאות כסף" sheetId="23" r:id="rId2"/>
    <sheet name="הפניקס  בריאות חובה" sheetId="38" r:id="rId3"/>
    <sheet name="הפניקס בריאות טובה" sheetId="25" r:id="rId4"/>
    <sheet name="הפניקס בריאות שלמה" sheetId="26" r:id="rId5"/>
    <sheet name="פניקס קו מהיר" sheetId="31" r:id="rId6"/>
    <sheet name="צוות מנצח" sheetId="16" r:id="rId7"/>
    <sheet name="הפניקס תאונות אישיות" sheetId="30" r:id="rId8"/>
    <sheet name="תעריפי תאונות אישיות" sheetId="20" state="veryHidden" r:id="rId9"/>
    <sheet name="סיעוד עתיר כבוד" sheetId="36" r:id="rId10"/>
    <sheet name="סיעודי 360" sheetId="37" r:id="rId11"/>
    <sheet name="סיעוד פרמיה מוגדלת" sheetId="41" r:id="rId12"/>
    <sheet name="תעריפים" sheetId="19" state="veryHidden" r:id="rId13"/>
    <sheet name="תעריפי עתיר כבוד חדש" sheetId="32" state="veryHidden" r:id="rId14"/>
    <sheet name="תעריפי סיעוד 360" sheetId="33" state="veryHidden" r:id="rId15"/>
    <sheet name="מחלות קשות" sheetId="3" state="veryHidden" r:id="rId16"/>
    <sheet name="לא לבד" sheetId="4" state="veryHidden" r:id="rId17"/>
    <sheet name="תרופות לסרטן" sheetId="5" state="veryHidden" r:id="rId18"/>
    <sheet name="אבחנתי לסרטן" sheetId="14" state="veryHidden" r:id="rId19"/>
    <sheet name="מחלות קשות- דף 2" sheetId="21" state="veryHidden" r:id="rId20"/>
    <sheet name="טבלת עזר" sheetId="17" state="veryHidden" r:id="rId21"/>
    <sheet name="תעריפי פרמיה מוגדלת עתיר כבוד" sheetId="40" state="veryHidden" r:id="rId22"/>
  </sheets>
  <definedNames>
    <definedName name="_xlnm._FilterDatabase" localSheetId="1" hidden="1">'פניקס בריאות כסף'!$D$7:$D$43</definedName>
    <definedName name="_xlnm._FilterDatabase" localSheetId="8" hidden="1">'תעריפי תאונות אישיות'!$M$4:$S$1414</definedName>
    <definedName name="age">'סיעוד פרמיה מוגדלת'!$E$20:$G$83</definedName>
    <definedName name="_xlnm.Print_Area" localSheetId="6">'צוות מנצח'!$A$1:$L$40</definedName>
  </definedNames>
  <calcPr calcId="125725"/>
</workbook>
</file>

<file path=xl/calcChain.xml><?xml version="1.0" encoding="utf-8"?>
<calcChain xmlns="http://schemas.openxmlformats.org/spreadsheetml/2006/main">
  <c r="Y24" i="26"/>
  <c r="Y22"/>
  <c r="X10" i="30" l="1"/>
  <c r="X12"/>
  <c r="V12" l="1"/>
  <c r="T12"/>
  <c r="AB24" i="25"/>
  <c r="AB22"/>
  <c r="AB20"/>
  <c r="AB18"/>
  <c r="AB16"/>
  <c r="AB14"/>
  <c r="AB24" i="38"/>
  <c r="AB22"/>
  <c r="AB20"/>
  <c r="AB18"/>
  <c r="AB16"/>
  <c r="AB14"/>
  <c r="AC24" i="26"/>
  <c r="AC22"/>
  <c r="AC20"/>
  <c r="AC18"/>
  <c r="AC16"/>
  <c r="AC14"/>
  <c r="AC12"/>
  <c r="AB24"/>
  <c r="AB22"/>
  <c r="AB20"/>
  <c r="AB18"/>
  <c r="AB16"/>
  <c r="AB14"/>
  <c r="AB12"/>
  <c r="AC24" i="38"/>
  <c r="AC22"/>
  <c r="AC20"/>
  <c r="AC18"/>
  <c r="AC16"/>
  <c r="AC14"/>
  <c r="AC12"/>
  <c r="AB12"/>
  <c r="AA12"/>
  <c r="AA14"/>
  <c r="AA16"/>
  <c r="AA18"/>
  <c r="AA20"/>
  <c r="AA22"/>
  <c r="AA24"/>
  <c r="AD12"/>
  <c r="AD14"/>
  <c r="AD16"/>
  <c r="AD18"/>
  <c r="AD20"/>
  <c r="AD22"/>
  <c r="AD24"/>
  <c r="AC12" i="25"/>
  <c r="AD12" i="26"/>
  <c r="AB12" i="25"/>
  <c r="AC24"/>
  <c r="AC22"/>
  <c r="AC20"/>
  <c r="AC18"/>
  <c r="AC16"/>
  <c r="AC14"/>
  <c r="AE24" i="31"/>
  <c r="AC16"/>
  <c r="AC18"/>
  <c r="AC20"/>
  <c r="AC22"/>
  <c r="AC24"/>
  <c r="AE22"/>
  <c r="AE20"/>
  <c r="AE18"/>
  <c r="AE16"/>
  <c r="AE14"/>
  <c r="AE12"/>
  <c r="AE24" i="23"/>
  <c r="AE22"/>
  <c r="AE20"/>
  <c r="AE18"/>
  <c r="AE16"/>
  <c r="AE14"/>
  <c r="AE12"/>
  <c r="AD24"/>
  <c r="AD22"/>
  <c r="AD20"/>
  <c r="AD12"/>
  <c r="X12" i="26"/>
  <c r="X20"/>
  <c r="X18"/>
  <c r="X16"/>
  <c r="X14"/>
  <c r="R12" i="30" l="1"/>
  <c r="U12"/>
  <c r="W12" s="1"/>
  <c r="R10"/>
  <c r="AA7" i="20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A915"/>
  <c r="AA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A1012"/>
  <c r="AA1013"/>
  <c r="AA1014"/>
  <c r="AA1015"/>
  <c r="AA1016"/>
  <c r="AA1017"/>
  <c r="AA1018"/>
  <c r="AA1019"/>
  <c r="AA1020"/>
  <c r="AA1021"/>
  <c r="AA1022"/>
  <c r="AA1023"/>
  <c r="AA1024"/>
  <c r="AA1025"/>
  <c r="AA1026"/>
  <c r="AA1027"/>
  <c r="AA1028"/>
  <c r="AA1029"/>
  <c r="AA1030"/>
  <c r="AA1031"/>
  <c r="AA1032"/>
  <c r="AA1033"/>
  <c r="AA1034"/>
  <c r="AA1035"/>
  <c r="AA1036"/>
  <c r="AA1037"/>
  <c r="AA1038"/>
  <c r="AA1039"/>
  <c r="AA1040"/>
  <c r="AA1041"/>
  <c r="AA1042"/>
  <c r="AA1043"/>
  <c r="AA1044"/>
  <c r="AA1045"/>
  <c r="AA1046"/>
  <c r="AA1047"/>
  <c r="AA1048"/>
  <c r="AA1049"/>
  <c r="AA1050"/>
  <c r="AA1051"/>
  <c r="AA1052"/>
  <c r="AA1053"/>
  <c r="AA1054"/>
  <c r="AA1055"/>
  <c r="AA1056"/>
  <c r="AA1057"/>
  <c r="AA1058"/>
  <c r="AA1059"/>
  <c r="AA1060"/>
  <c r="AA1061"/>
  <c r="AA1062"/>
  <c r="AA1063"/>
  <c r="AA1064"/>
  <c r="AA1065"/>
  <c r="AA1066"/>
  <c r="AA1067"/>
  <c r="AA1068"/>
  <c r="AA1069"/>
  <c r="AA1070"/>
  <c r="AA1071"/>
  <c r="AA1072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A1097"/>
  <c r="AA1098"/>
  <c r="AA1099"/>
  <c r="AA1100"/>
  <c r="AA1101"/>
  <c r="AA1102"/>
  <c r="AA1103"/>
  <c r="AA1104"/>
  <c r="AA1105"/>
  <c r="AA1106"/>
  <c r="AA1107"/>
  <c r="AA1108"/>
  <c r="AA1109"/>
  <c r="AA1110"/>
  <c r="AA1111"/>
  <c r="AA1112"/>
  <c r="AA1113"/>
  <c r="AA1114"/>
  <c r="AA1115"/>
  <c r="AA1116"/>
  <c r="AA1117"/>
  <c r="AA1118"/>
  <c r="AA1119"/>
  <c r="AA1120"/>
  <c r="AA1121"/>
  <c r="AA1122"/>
  <c r="AA1123"/>
  <c r="AA1124"/>
  <c r="AA1125"/>
  <c r="AA1126"/>
  <c r="AA1127"/>
  <c r="AA1128"/>
  <c r="AA1129"/>
  <c r="AA1130"/>
  <c r="AA1131"/>
  <c r="AA1132"/>
  <c r="AA1133"/>
  <c r="AA1134"/>
  <c r="AA1135"/>
  <c r="AA1136"/>
  <c r="AA1137"/>
  <c r="AA1138"/>
  <c r="AA1139"/>
  <c r="AA1140"/>
  <c r="AA1141"/>
  <c r="AA1142"/>
  <c r="AA1143"/>
  <c r="AA1144"/>
  <c r="AA1145"/>
  <c r="AA1146"/>
  <c r="AA1147"/>
  <c r="AA1148"/>
  <c r="AA1149"/>
  <c r="AA1150"/>
  <c r="AA1151"/>
  <c r="AA1152"/>
  <c r="AA1153"/>
  <c r="AA1154"/>
  <c r="AA1155"/>
  <c r="AA1156"/>
  <c r="AA1157"/>
  <c r="AA1158"/>
  <c r="AA1159"/>
  <c r="AA1160"/>
  <c r="AA1161"/>
  <c r="AA1162"/>
  <c r="AA1163"/>
  <c r="AA1164"/>
  <c r="AA1165"/>
  <c r="AA1166"/>
  <c r="AA1167"/>
  <c r="AA1168"/>
  <c r="AA1169"/>
  <c r="AA1170"/>
  <c r="AA1171"/>
  <c r="AA1172"/>
  <c r="AA1173"/>
  <c r="AA1174"/>
  <c r="AA1175"/>
  <c r="AA1176"/>
  <c r="AA1177"/>
  <c r="AA1178"/>
  <c r="AA1179"/>
  <c r="AA1180"/>
  <c r="AA1181"/>
  <c r="AA1182"/>
  <c r="AA1183"/>
  <c r="AA1184"/>
  <c r="AA1185"/>
  <c r="AA1186"/>
  <c r="AA1187"/>
  <c r="AA1188"/>
  <c r="AA1189"/>
  <c r="AA1190"/>
  <c r="AA1191"/>
  <c r="AA1192"/>
  <c r="AA1193"/>
  <c r="AA1194"/>
  <c r="AA1195"/>
  <c r="AA1196"/>
  <c r="AA1197"/>
  <c r="AA1198"/>
  <c r="AA1199"/>
  <c r="AA1200"/>
  <c r="AA1201"/>
  <c r="AA1202"/>
  <c r="AA1203"/>
  <c r="AA1204"/>
  <c r="AA1205"/>
  <c r="AA1206"/>
  <c r="AA1207"/>
  <c r="AA1208"/>
  <c r="AA1209"/>
  <c r="AA1210"/>
  <c r="AA1211"/>
  <c r="AA1212"/>
  <c r="AA1213"/>
  <c r="AA1214"/>
  <c r="AA1215"/>
  <c r="AA1216"/>
  <c r="AA1217"/>
  <c r="AA1218"/>
  <c r="AA1219"/>
  <c r="AA1220"/>
  <c r="AA1221"/>
  <c r="AA1222"/>
  <c r="AA1223"/>
  <c r="AA1224"/>
  <c r="AA1225"/>
  <c r="AA1226"/>
  <c r="AA1227"/>
  <c r="AA1228"/>
  <c r="AA1229"/>
  <c r="AA1230"/>
  <c r="AA1231"/>
  <c r="AA1232"/>
  <c r="AA1233"/>
  <c r="AA1234"/>
  <c r="AA1235"/>
  <c r="AA1236"/>
  <c r="AA1237"/>
  <c r="AA1238"/>
  <c r="AA1239"/>
  <c r="AA1240"/>
  <c r="AA1241"/>
  <c r="AA1242"/>
  <c r="AA1243"/>
  <c r="AA1244"/>
  <c r="AA1245"/>
  <c r="AA1246"/>
  <c r="AA1247"/>
  <c r="AA1248"/>
  <c r="AA1249"/>
  <c r="AA1250"/>
  <c r="AA1251"/>
  <c r="AA1252"/>
  <c r="AA1253"/>
  <c r="AA1254"/>
  <c r="AA1255"/>
  <c r="AA1256"/>
  <c r="AA1257"/>
  <c r="AA1258"/>
  <c r="AA1259"/>
  <c r="AA1260"/>
  <c r="AA1261"/>
  <c r="AA1262"/>
  <c r="AA1263"/>
  <c r="AA1264"/>
  <c r="AA1265"/>
  <c r="AA1266"/>
  <c r="AA1267"/>
  <c r="AA1268"/>
  <c r="AA1269"/>
  <c r="AA1270"/>
  <c r="AA1271"/>
  <c r="AA1272"/>
  <c r="AA1273"/>
  <c r="AA1274"/>
  <c r="AA1275"/>
  <c r="AA1276"/>
  <c r="AA1277"/>
  <c r="AA1278"/>
  <c r="AA1279"/>
  <c r="AA1280"/>
  <c r="AA1281"/>
  <c r="AA1282"/>
  <c r="AA1283"/>
  <c r="AA1284"/>
  <c r="AA1285"/>
  <c r="AA1286"/>
  <c r="AA1287"/>
  <c r="AA1288"/>
  <c r="AA1289"/>
  <c r="AA1290"/>
  <c r="AA1291"/>
  <c r="AA1292"/>
  <c r="AA1293"/>
  <c r="AA1294"/>
  <c r="AA1295"/>
  <c r="AA1296"/>
  <c r="AA1297"/>
  <c r="AA1298"/>
  <c r="AA1299"/>
  <c r="AA1300"/>
  <c r="AA1301"/>
  <c r="AA1302"/>
  <c r="AA1303"/>
  <c r="AA1304"/>
  <c r="AA1305"/>
  <c r="AA1306"/>
  <c r="AA1307"/>
  <c r="AA1308"/>
  <c r="AA1309"/>
  <c r="AA1310"/>
  <c r="AA1311"/>
  <c r="AA1312"/>
  <c r="AA1313"/>
  <c r="AA1314"/>
  <c r="AA1315"/>
  <c r="AA1316"/>
  <c r="AA1317"/>
  <c r="AA1318"/>
  <c r="AA1319"/>
  <c r="AA1320"/>
  <c r="AA1321"/>
  <c r="AA1322"/>
  <c r="AA1323"/>
  <c r="AA1324"/>
  <c r="AA1325"/>
  <c r="AA1326"/>
  <c r="AA1327"/>
  <c r="AA1328"/>
  <c r="AA1329"/>
  <c r="AA1330"/>
  <c r="AA1331"/>
  <c r="AA1332"/>
  <c r="AA1333"/>
  <c r="AA1334"/>
  <c r="AA1335"/>
  <c r="AA1336"/>
  <c r="AA1337"/>
  <c r="AA1338"/>
  <c r="AA1339"/>
  <c r="AA1340"/>
  <c r="AA1341"/>
  <c r="AA1342"/>
  <c r="AA1343"/>
  <c r="AA1344"/>
  <c r="AA1345"/>
  <c r="AA1346"/>
  <c r="AA1347"/>
  <c r="AA1348"/>
  <c r="AA1349"/>
  <c r="AA1350"/>
  <c r="AA1351"/>
  <c r="AA1352"/>
  <c r="AA1353"/>
  <c r="AA1354"/>
  <c r="AA1355"/>
  <c r="AA1356"/>
  <c r="AA1357"/>
  <c r="AA1358"/>
  <c r="AA1359"/>
  <c r="AA1360"/>
  <c r="AA1361"/>
  <c r="AA1362"/>
  <c r="AA1363"/>
  <c r="AA1364"/>
  <c r="AA1365"/>
  <c r="AA1366"/>
  <c r="AA1367"/>
  <c r="AA1368"/>
  <c r="AA1369"/>
  <c r="AA1370"/>
  <c r="AA1371"/>
  <c r="AA1372"/>
  <c r="AA1373"/>
  <c r="AA1374"/>
  <c r="AA1375"/>
  <c r="AA1376"/>
  <c r="AA1377"/>
  <c r="AA1378"/>
  <c r="AA1379"/>
  <c r="AA1380"/>
  <c r="AA1381"/>
  <c r="AA1382"/>
  <c r="AA1383"/>
  <c r="AA1384"/>
  <c r="AA1385"/>
  <c r="AA1386"/>
  <c r="AA1387"/>
  <c r="AA1388"/>
  <c r="AA1389"/>
  <c r="AA1390"/>
  <c r="AA1391"/>
  <c r="AA1392"/>
  <c r="AA1393"/>
  <c r="AA1394"/>
  <c r="AA1395"/>
  <c r="AA1396"/>
  <c r="AA1397"/>
  <c r="AA1398"/>
  <c r="AA1399"/>
  <c r="AA1400"/>
  <c r="AA1401"/>
  <c r="AA1402"/>
  <c r="AA1403"/>
  <c r="AA1404"/>
  <c r="AA1405"/>
  <c r="AA1406"/>
  <c r="AA1407"/>
  <c r="AA1408"/>
  <c r="AA1409"/>
  <c r="AA1410"/>
  <c r="AA1411"/>
  <c r="AA1412"/>
  <c r="AA1413"/>
  <c r="AA1414"/>
  <c r="AA6"/>
  <c r="AA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5"/>
  <c r="U24" i="30"/>
  <c r="U22"/>
  <c r="U20"/>
  <c r="U18"/>
  <c r="U16"/>
  <c r="U14"/>
  <c r="U10"/>
  <c r="Z6"/>
  <c r="Z5"/>
  <c r="Z4"/>
  <c r="Z3"/>
  <c r="Z2"/>
  <c r="R14" l="1"/>
  <c r="T24" l="1"/>
  <c r="T22"/>
  <c r="T20"/>
  <c r="T18"/>
  <c r="T16"/>
  <c r="T14" l="1"/>
  <c r="S12"/>
  <c r="T10"/>
  <c r="T57" i="20"/>
  <c r="T10"/>
  <c r="V24" i="30"/>
  <c r="R24"/>
  <c r="Q24"/>
  <c r="N24" s="1"/>
  <c r="V22"/>
  <c r="R22"/>
  <c r="Q22"/>
  <c r="N22" s="1"/>
  <c r="V20"/>
  <c r="R20"/>
  <c r="Q20"/>
  <c r="N20" s="1"/>
  <c r="V18"/>
  <c r="R18"/>
  <c r="Q18"/>
  <c r="N18" s="1"/>
  <c r="V16"/>
  <c r="R16"/>
  <c r="Q16"/>
  <c r="N16" s="1"/>
  <c r="V14"/>
  <c r="Q14"/>
  <c r="N14" s="1"/>
  <c r="Q12"/>
  <c r="V10"/>
  <c r="AC24" i="23"/>
  <c r="AC22"/>
  <c r="AC20"/>
  <c r="AC18"/>
  <c r="AC16"/>
  <c r="N12" i="30" l="1"/>
  <c r="W10"/>
  <c r="S10" s="1"/>
  <c r="W20"/>
  <c r="S20" s="1"/>
  <c r="W16"/>
  <c r="S16" s="1"/>
  <c r="W24"/>
  <c r="S24" s="1"/>
  <c r="W14"/>
  <c r="S14" s="1"/>
  <c r="W18"/>
  <c r="S18" s="1"/>
  <c r="W22"/>
  <c r="S22" s="1"/>
  <c r="AD31" i="31"/>
  <c r="Z31"/>
  <c r="AC14" i="23"/>
  <c r="Z33"/>
  <c r="Z24" s="1"/>
  <c r="AD35"/>
  <c r="AD33"/>
  <c r="Z20"/>
  <c r="Z18"/>
  <c r="Z16"/>
  <c r="AD31"/>
  <c r="AF14"/>
  <c r="E22" i="41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21"/>
  <c r="E18"/>
  <c r="G18"/>
  <c r="F18"/>
  <c r="C3" i="33"/>
  <c r="D3" s="1"/>
  <c r="E3" s="1"/>
  <c r="F3" s="1"/>
  <c r="G3" s="1"/>
  <c r="H3" s="1"/>
  <c r="I3" s="1"/>
  <c r="J3" s="1"/>
  <c r="K3" s="1"/>
  <c r="L3" s="1"/>
  <c r="M3" s="1"/>
  <c r="N3" s="1"/>
  <c r="O3" s="1"/>
  <c r="M26" i="36"/>
  <c r="N26" s="1"/>
  <c r="M24"/>
  <c r="N24" s="1"/>
  <c r="M22"/>
  <c r="N22" s="1"/>
  <c r="M20"/>
  <c r="N20" s="1"/>
  <c r="M18"/>
  <c r="N18" s="1"/>
  <c r="M16"/>
  <c r="N16" s="1"/>
  <c r="M14"/>
  <c r="AC4" i="40" l="1"/>
  <c r="AB4"/>
  <c r="AA4"/>
  <c r="Z4"/>
  <c r="Y4"/>
  <c r="X4"/>
  <c r="W4"/>
  <c r="V4"/>
  <c r="U4"/>
  <c r="T4"/>
  <c r="S4"/>
  <c r="R4"/>
  <c r="Q4"/>
  <c r="P4"/>
  <c r="K4"/>
  <c r="J4"/>
  <c r="D7"/>
  <c r="E7" s="1"/>
  <c r="F7" s="1"/>
  <c r="G7" s="1"/>
  <c r="H7" s="1"/>
  <c r="I7" s="1"/>
  <c r="J7" s="1"/>
  <c r="K7" s="1"/>
  <c r="L7" s="1"/>
  <c r="M7" s="1"/>
  <c r="N7" s="1"/>
  <c r="O7" s="1"/>
  <c r="P7" s="1"/>
  <c r="Q7" s="1"/>
  <c r="R7" s="1"/>
  <c r="S7" s="1"/>
  <c r="T7" s="1"/>
  <c r="U7" s="1"/>
  <c r="V7" s="1"/>
  <c r="W7" s="1"/>
  <c r="X7" s="1"/>
  <c r="Y7" s="1"/>
  <c r="Z7" s="1"/>
  <c r="AA7" s="1"/>
  <c r="AB7" s="1"/>
  <c r="AC7" s="1"/>
  <c r="C7"/>
  <c r="O4"/>
  <c r="N4"/>
  <c r="M4"/>
  <c r="L4"/>
  <c r="I4"/>
  <c r="H4"/>
  <c r="N8" i="41" l="1"/>
  <c r="G4" i="40"/>
  <c r="F4"/>
  <c r="E4"/>
  <c r="D4"/>
  <c r="C4"/>
  <c r="B4"/>
  <c r="N10" i="41" l="1"/>
  <c r="N12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F83" s="1"/>
  <c r="P10"/>
  <c r="P12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M24" i="37"/>
  <c r="N24" s="1"/>
  <c r="M22"/>
  <c r="N22" s="1"/>
  <c r="M20"/>
  <c r="N20" s="1"/>
  <c r="M18"/>
  <c r="N18" s="1"/>
  <c r="M16"/>
  <c r="N16" s="1"/>
  <c r="E65" i="17"/>
  <c r="E64"/>
  <c r="E63"/>
  <c r="E62"/>
  <c r="E35"/>
  <c r="E34"/>
  <c r="E33"/>
  <c r="E32"/>
  <c r="AF24" i="23"/>
  <c r="AF22"/>
  <c r="AF20"/>
  <c r="AF18"/>
  <c r="AF16"/>
  <c r="AF12"/>
  <c r="AF24" i="31"/>
  <c r="AF22"/>
  <c r="AF20"/>
  <c r="AF18"/>
  <c r="AF14"/>
  <c r="AA24" i="26"/>
  <c r="AA22"/>
  <c r="AA20"/>
  <c r="AA18"/>
  <c r="AA16"/>
  <c r="AA14"/>
  <c r="AA12"/>
  <c r="AA24" i="25"/>
  <c r="AA22"/>
  <c r="AA20"/>
  <c r="AA18"/>
  <c r="AA16"/>
  <c r="X24" i="38"/>
  <c r="X22"/>
  <c r="X20"/>
  <c r="X18"/>
  <c r="X16"/>
  <c r="X14"/>
  <c r="Z24" i="31"/>
  <c r="Z22"/>
  <c r="Z20"/>
  <c r="Z18"/>
  <c r="Z16"/>
  <c r="X33" i="38"/>
  <c r="N32"/>
  <c r="X31"/>
  <c r="Y29"/>
  <c r="Y27" s="1"/>
  <c r="AE24"/>
  <c r="Z24"/>
  <c r="Y24"/>
  <c r="AE22"/>
  <c r="Z22"/>
  <c r="Y22"/>
  <c r="AE20"/>
  <c r="Z20"/>
  <c r="Y20"/>
  <c r="AE18"/>
  <c r="Z18"/>
  <c r="Y18"/>
  <c r="AE16"/>
  <c r="Z16"/>
  <c r="Y16"/>
  <c r="AE15"/>
  <c r="AE14"/>
  <c r="Z14"/>
  <c r="Y14"/>
  <c r="AE13"/>
  <c r="Y12"/>
  <c r="N19" i="37"/>
  <c r="E61" i="17"/>
  <c r="E59"/>
  <c r="E57"/>
  <c r="E52"/>
  <c r="M12" i="37" s="1"/>
  <c r="N12" s="1"/>
  <c r="E58" i="17"/>
  <c r="F54"/>
  <c r="F55" s="1"/>
  <c r="F56" s="1"/>
  <c r="F57" s="1"/>
  <c r="F58" s="1"/>
  <c r="F59" s="1"/>
  <c r="F60" s="1"/>
  <c r="F61" s="1"/>
  <c r="F62" s="1"/>
  <c r="F63" s="1"/>
  <c r="F64" s="1"/>
  <c r="F65" s="1"/>
  <c r="F53"/>
  <c r="O24" i="37"/>
  <c r="O22"/>
  <c r="O26" i="36"/>
  <c r="O24"/>
  <c r="O20" i="37"/>
  <c r="O18"/>
  <c r="O16"/>
  <c r="O14"/>
  <c r="O12"/>
  <c r="U14" i="16"/>
  <c r="O22" i="36"/>
  <c r="O20"/>
  <c r="O18"/>
  <c r="O16"/>
  <c r="O14"/>
  <c r="E27" i="17"/>
  <c r="E28"/>
  <c r="E29"/>
  <c r="E30"/>
  <c r="E31"/>
  <c r="E36"/>
  <c r="E37"/>
  <c r="E38"/>
  <c r="E39"/>
  <c r="E26"/>
  <c r="AH12" i="23"/>
  <c r="F27" i="17"/>
  <c r="F28" s="1"/>
  <c r="F29" s="1"/>
  <c r="F30" s="1"/>
  <c r="F31" s="1"/>
  <c r="F32" s="1"/>
  <c r="F33" s="1"/>
  <c r="F34" s="1"/>
  <c r="F35" s="1"/>
  <c r="F36" s="1"/>
  <c r="F37" s="1"/>
  <c r="F38" s="1"/>
  <c r="F39" s="1"/>
  <c r="C4" i="32"/>
  <c r="D4" s="1"/>
  <c r="E4" s="1"/>
  <c r="F4" s="1"/>
  <c r="G4" s="1"/>
  <c r="H4" s="1"/>
  <c r="I4" s="1"/>
  <c r="J4" s="1"/>
  <c r="K4" s="1"/>
  <c r="L4" s="1"/>
  <c r="M4" s="1"/>
  <c r="N4" s="1"/>
  <c r="O4" s="1"/>
  <c r="U12" i="16"/>
  <c r="W14"/>
  <c r="W12"/>
  <c r="V14"/>
  <c r="V12"/>
  <c r="AB14" i="23"/>
  <c r="AB12"/>
  <c r="T28" i="19"/>
  <c r="T29"/>
  <c r="T30"/>
  <c r="T31"/>
  <c r="T32"/>
  <c r="T33"/>
  <c r="T34"/>
  <c r="R59"/>
  <c r="R58"/>
  <c r="R57"/>
  <c r="R56"/>
  <c r="Q56"/>
  <c r="Q57"/>
  <c r="Q58"/>
  <c r="Q59"/>
  <c r="Q55"/>
  <c r="AH16" i="31"/>
  <c r="AH12"/>
  <c r="AG12" s="1"/>
  <c r="Z33"/>
  <c r="O32"/>
  <c r="AA29"/>
  <c r="AB27" s="1"/>
  <c r="AH24"/>
  <c r="AG24"/>
  <c r="AB24"/>
  <c r="AA24"/>
  <c r="AH22"/>
  <c r="AG22"/>
  <c r="AB22"/>
  <c r="AA22"/>
  <c r="AH20"/>
  <c r="AG20"/>
  <c r="AA20"/>
  <c r="AH18"/>
  <c r="AG18"/>
  <c r="AA18"/>
  <c r="AG16"/>
  <c r="AA16"/>
  <c r="AH15"/>
  <c r="AH14"/>
  <c r="AG14" s="1"/>
  <c r="AA14"/>
  <c r="AA12"/>
  <c r="AE14" i="26"/>
  <c r="AE14" i="25"/>
  <c r="N22" i="38" l="1"/>
  <c r="N20"/>
  <c r="N14"/>
  <c r="N16"/>
  <c r="N24"/>
  <c r="N18"/>
  <c r="H12" i="37"/>
  <c r="E53" i="17"/>
  <c r="E60"/>
  <c r="H16" i="37"/>
  <c r="E55" i="17"/>
  <c r="E54"/>
  <c r="H18" i="37" s="1"/>
  <c r="E56" i="17"/>
  <c r="H22" i="37"/>
  <c r="H24"/>
  <c r="N14" i="36"/>
  <c r="H20" i="37"/>
  <c r="AA27" i="31"/>
  <c r="AD14" i="25"/>
  <c r="AD14" i="26"/>
  <c r="AH14" i="23"/>
  <c r="AG14" s="1"/>
  <c r="AG12"/>
  <c r="F21" i="17"/>
  <c r="F20"/>
  <c r="F19"/>
  <c r="F18"/>
  <c r="F17"/>
  <c r="F16"/>
  <c r="F15"/>
  <c r="F14"/>
  <c r="F13"/>
  <c r="F12"/>
  <c r="F11"/>
  <c r="F10"/>
  <c r="M14" i="37" l="1"/>
  <c r="S24" i="16"/>
  <c r="S22"/>
  <c r="S20"/>
  <c r="S18"/>
  <c r="S16"/>
  <c r="N14" i="37" l="1"/>
  <c r="H14" s="1"/>
  <c r="H26" s="1"/>
  <c r="X32" i="26"/>
  <c r="AH16" i="23"/>
  <c r="T24" i="16"/>
  <c r="T22"/>
  <c r="T20"/>
  <c r="T18"/>
  <c r="T16"/>
  <c r="A38" i="20"/>
  <c r="A39"/>
  <c r="A40"/>
  <c r="A41"/>
  <c r="A42"/>
  <c r="A43"/>
  <c r="A44"/>
  <c r="A45"/>
  <c r="A46"/>
  <c r="A47"/>
  <c r="A48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4"/>
  <c r="G3" i="14"/>
  <c r="E2" i="5"/>
  <c r="F2" i="4"/>
  <c r="U2" i="19"/>
  <c r="N28" i="30"/>
  <c r="K28" i="16"/>
  <c r="O32" i="23"/>
  <c r="N31" i="26"/>
  <c r="N32" i="25"/>
  <c r="AD8" i="19" l="1"/>
  <c r="AD10"/>
  <c r="AD12"/>
  <c r="AD14"/>
  <c r="AD16"/>
  <c r="AD18"/>
  <c r="AD20"/>
  <c r="AD22"/>
  <c r="AD24"/>
  <c r="AD26"/>
  <c r="AD28"/>
  <c r="AD30"/>
  <c r="AD32"/>
  <c r="AD34"/>
  <c r="AD9"/>
  <c r="AD11"/>
  <c r="AD13"/>
  <c r="AD15"/>
  <c r="AD17"/>
  <c r="AD19"/>
  <c r="AD21"/>
  <c r="AD23"/>
  <c r="AD25"/>
  <c r="AD27"/>
  <c r="AD29"/>
  <c r="AD31"/>
  <c r="AD33"/>
  <c r="AD7"/>
  <c r="K16" i="4"/>
  <c r="K14"/>
  <c r="K15" s="1"/>
  <c r="J16"/>
  <c r="J14"/>
  <c r="J68" i="19"/>
  <c r="J70"/>
  <c r="J72"/>
  <c r="J74"/>
  <c r="J76"/>
  <c r="J78"/>
  <c r="J80"/>
  <c r="J82"/>
  <c r="J84"/>
  <c r="J86"/>
  <c r="J88"/>
  <c r="J90"/>
  <c r="J92"/>
  <c r="J94"/>
  <c r="J96"/>
  <c r="J98"/>
  <c r="J100"/>
  <c r="J102"/>
  <c r="J104"/>
  <c r="J56"/>
  <c r="J58"/>
  <c r="J60"/>
  <c r="J62"/>
  <c r="J64"/>
  <c r="J66"/>
  <c r="J69"/>
  <c r="J71"/>
  <c r="J73"/>
  <c r="J75"/>
  <c r="J77"/>
  <c r="J79"/>
  <c r="J81"/>
  <c r="J83"/>
  <c r="J85"/>
  <c r="J87"/>
  <c r="J89"/>
  <c r="J91"/>
  <c r="J93"/>
  <c r="J95"/>
  <c r="J97"/>
  <c r="J99"/>
  <c r="J101"/>
  <c r="J103"/>
  <c r="J55"/>
  <c r="J57"/>
  <c r="J59"/>
  <c r="J61"/>
  <c r="J63"/>
  <c r="J65"/>
  <c r="J67"/>
  <c r="P50"/>
  <c r="J54"/>
  <c r="P49"/>
  <c r="P48"/>
  <c r="W56"/>
  <c r="W55"/>
  <c r="AC31"/>
  <c r="AC33"/>
  <c r="AC8"/>
  <c r="AC10"/>
  <c r="AC12"/>
  <c r="AC14"/>
  <c r="AC16"/>
  <c r="AC18"/>
  <c r="AC20"/>
  <c r="AC22"/>
  <c r="AC24"/>
  <c r="AC26"/>
  <c r="AC28"/>
  <c r="AC30"/>
  <c r="W57"/>
  <c r="AC32"/>
  <c r="AC34"/>
  <c r="AC9"/>
  <c r="AC11"/>
  <c r="AC13"/>
  <c r="AC15"/>
  <c r="AC17"/>
  <c r="AC19"/>
  <c r="AC21"/>
  <c r="AC23"/>
  <c r="AC25"/>
  <c r="AC27"/>
  <c r="AC29"/>
  <c r="AC7"/>
  <c r="AE7"/>
  <c r="Y33"/>
  <c r="Y34"/>
  <c r="Y31"/>
  <c r="U8"/>
  <c r="W8"/>
  <c r="V9"/>
  <c r="U10"/>
  <c r="W10"/>
  <c r="V11"/>
  <c r="U12"/>
  <c r="W12"/>
  <c r="V13"/>
  <c r="U14"/>
  <c r="W14"/>
  <c r="V15"/>
  <c r="U16"/>
  <c r="W16"/>
  <c r="V17"/>
  <c r="U18"/>
  <c r="W18"/>
  <c r="V19"/>
  <c r="U20"/>
  <c r="W20"/>
  <c r="V21"/>
  <c r="U22"/>
  <c r="W22"/>
  <c r="V23"/>
  <c r="U24"/>
  <c r="W24"/>
  <c r="V25"/>
  <c r="U26"/>
  <c r="W26"/>
  <c r="V27"/>
  <c r="U28"/>
  <c r="W28"/>
  <c r="V29"/>
  <c r="U30"/>
  <c r="W30"/>
  <c r="W31" s="1"/>
  <c r="W32" s="1"/>
  <c r="W33" s="1"/>
  <c r="W34" s="1"/>
  <c r="V7"/>
  <c r="Y32"/>
  <c r="V8"/>
  <c r="U9"/>
  <c r="W9"/>
  <c r="V10"/>
  <c r="U11"/>
  <c r="W11"/>
  <c r="V12"/>
  <c r="U13"/>
  <c r="W13"/>
  <c r="V14"/>
  <c r="U15"/>
  <c r="W15"/>
  <c r="V16"/>
  <c r="U17"/>
  <c r="W17"/>
  <c r="V18"/>
  <c r="U19"/>
  <c r="W19"/>
  <c r="V20"/>
  <c r="U21"/>
  <c r="W21"/>
  <c r="V22"/>
  <c r="U23"/>
  <c r="W23"/>
  <c r="V24"/>
  <c r="U25"/>
  <c r="W25"/>
  <c r="V26"/>
  <c r="U27"/>
  <c r="W27"/>
  <c r="V28"/>
  <c r="U29"/>
  <c r="W29"/>
  <c r="V30"/>
  <c r="W7"/>
  <c r="U7"/>
  <c r="Q10" i="30"/>
  <c r="N10" s="1"/>
  <c r="Y29" i="26"/>
  <c r="Z27" s="1"/>
  <c r="X30"/>
  <c r="AE24"/>
  <c r="AD24" s="1"/>
  <c r="AE22"/>
  <c r="AD22"/>
  <c r="AE20"/>
  <c r="AD20"/>
  <c r="Y20"/>
  <c r="AE18"/>
  <c r="AD18"/>
  <c r="Y18"/>
  <c r="AE16"/>
  <c r="AD16" s="1"/>
  <c r="Y16"/>
  <c r="AE15"/>
  <c r="AE13"/>
  <c r="Z31" i="23"/>
  <c r="Z22" s="1"/>
  <c r="X31" i="25"/>
  <c r="X22" s="1"/>
  <c r="Y29"/>
  <c r="Y27" s="1"/>
  <c r="X33"/>
  <c r="X24" s="1"/>
  <c r="AE24"/>
  <c r="AD24"/>
  <c r="Z24"/>
  <c r="Y24"/>
  <c r="AE22"/>
  <c r="AD22"/>
  <c r="Z22"/>
  <c r="Y22"/>
  <c r="AE20"/>
  <c r="AD20"/>
  <c r="Z20"/>
  <c r="Y20"/>
  <c r="X20"/>
  <c r="AE18"/>
  <c r="AD18"/>
  <c r="Z18"/>
  <c r="Y18"/>
  <c r="X18"/>
  <c r="AE16"/>
  <c r="AD16"/>
  <c r="Z16"/>
  <c r="Y16"/>
  <c r="X16"/>
  <c r="AE15"/>
  <c r="AE13"/>
  <c r="AB24" i="23"/>
  <c r="AB22"/>
  <c r="K49" i="19"/>
  <c r="J49"/>
  <c r="AA29" i="23"/>
  <c r="AA27" s="1"/>
  <c r="X50" i="19"/>
  <c r="W50"/>
  <c r="V50"/>
  <c r="AH24" i="23"/>
  <c r="AG24"/>
  <c r="AA24"/>
  <c r="AH22"/>
  <c r="AG22"/>
  <c r="AA22"/>
  <c r="AH20"/>
  <c r="AG20"/>
  <c r="AB20"/>
  <c r="AA20"/>
  <c r="AH18"/>
  <c r="AG18"/>
  <c r="AB18"/>
  <c r="AA18"/>
  <c r="AG16"/>
  <c r="AB16"/>
  <c r="AA16"/>
  <c r="AH15"/>
  <c r="AA14"/>
  <c r="AA12"/>
  <c r="X22" i="26" l="1"/>
  <c r="X24"/>
  <c r="AD24" i="31"/>
  <c r="O24" s="1"/>
  <c r="AD22"/>
  <c r="O22" s="1"/>
  <c r="AD20"/>
  <c r="AD18"/>
  <c r="AD16"/>
  <c r="J15" i="4"/>
  <c r="AD14" i="31" s="1"/>
  <c r="AD12"/>
  <c r="N20" i="25"/>
  <c r="N22"/>
  <c r="N18"/>
  <c r="N16"/>
  <c r="N26" i="30"/>
  <c r="N24" i="25"/>
  <c r="AD16" i="23"/>
  <c r="AD18"/>
  <c r="AD14"/>
  <c r="L54" i="19"/>
  <c r="L67"/>
  <c r="L63"/>
  <c r="L59"/>
  <c r="Z14" i="31" s="1"/>
  <c r="L55" i="19"/>
  <c r="L101"/>
  <c r="L97"/>
  <c r="L93"/>
  <c r="L89"/>
  <c r="L85"/>
  <c r="L81"/>
  <c r="L77"/>
  <c r="L73"/>
  <c r="L69"/>
  <c r="L64"/>
  <c r="Z12" i="31" s="1"/>
  <c r="L60" i="19"/>
  <c r="L56"/>
  <c r="L102"/>
  <c r="L98"/>
  <c r="L94"/>
  <c r="L90"/>
  <c r="L86"/>
  <c r="L82"/>
  <c r="L78"/>
  <c r="L74"/>
  <c r="L70"/>
  <c r="L65"/>
  <c r="L61"/>
  <c r="L57"/>
  <c r="L103"/>
  <c r="L99"/>
  <c r="L95"/>
  <c r="L91"/>
  <c r="L87"/>
  <c r="L83"/>
  <c r="L79"/>
  <c r="L75"/>
  <c r="L71"/>
  <c r="L66"/>
  <c r="L62"/>
  <c r="L58"/>
  <c r="L104"/>
  <c r="L100"/>
  <c r="L96"/>
  <c r="L92"/>
  <c r="L88"/>
  <c r="L84"/>
  <c r="L80"/>
  <c r="L76"/>
  <c r="L72"/>
  <c r="L68"/>
  <c r="Q49"/>
  <c r="AA12" i="25"/>
  <c r="AF12" i="31"/>
  <c r="AF16"/>
  <c r="AA14" i="25"/>
  <c r="Y27" i="26"/>
  <c r="AB27" i="23"/>
  <c r="F9" i="17"/>
  <c r="F8"/>
  <c r="F7"/>
  <c r="F6"/>
  <c r="F3"/>
  <c r="F4"/>
  <c r="F5"/>
  <c r="F2"/>
  <c r="AE12" i="38" s="1"/>
  <c r="S48" i="21"/>
  <c r="R48"/>
  <c r="Q48"/>
  <c r="P48"/>
  <c r="O48"/>
  <c r="N48"/>
  <c r="M48"/>
  <c r="L48"/>
  <c r="S47"/>
  <c r="R47"/>
  <c r="Q47"/>
  <c r="P47"/>
  <c r="O47"/>
  <c r="N47"/>
  <c r="M47"/>
  <c r="L47"/>
  <c r="S46"/>
  <c r="R46"/>
  <c r="Q46"/>
  <c r="P46"/>
  <c r="O46"/>
  <c r="N46"/>
  <c r="M46"/>
  <c r="L46"/>
  <c r="S45"/>
  <c r="R45"/>
  <c r="Q45"/>
  <c r="P45"/>
  <c r="O45"/>
  <c r="N45"/>
  <c r="M45"/>
  <c r="L45"/>
  <c r="S44"/>
  <c r="R44"/>
  <c r="Q44"/>
  <c r="P44"/>
  <c r="O44"/>
  <c r="N44"/>
  <c r="M44"/>
  <c r="L44"/>
  <c r="S43"/>
  <c r="R43"/>
  <c r="Q43"/>
  <c r="P43"/>
  <c r="O43"/>
  <c r="N43"/>
  <c r="M43"/>
  <c r="L43"/>
  <c r="S42"/>
  <c r="R42"/>
  <c r="Q42"/>
  <c r="P42"/>
  <c r="O42"/>
  <c r="N42"/>
  <c r="M42"/>
  <c r="L42"/>
  <c r="S41"/>
  <c r="R41"/>
  <c r="Q41"/>
  <c r="P41"/>
  <c r="O41"/>
  <c r="N41"/>
  <c r="M41"/>
  <c r="L41"/>
  <c r="S40"/>
  <c r="R40"/>
  <c r="Q40"/>
  <c r="P40"/>
  <c r="O40"/>
  <c r="N40"/>
  <c r="M40"/>
  <c r="L40"/>
  <c r="S39"/>
  <c r="R39"/>
  <c r="Q39"/>
  <c r="P39"/>
  <c r="O39"/>
  <c r="N39"/>
  <c r="M39"/>
  <c r="L39"/>
  <c r="S38"/>
  <c r="R38"/>
  <c r="Q38"/>
  <c r="P38"/>
  <c r="O38"/>
  <c r="N38"/>
  <c r="M38"/>
  <c r="L38"/>
  <c r="S37"/>
  <c r="R37"/>
  <c r="Q37"/>
  <c r="P37"/>
  <c r="O37"/>
  <c r="N37"/>
  <c r="M37"/>
  <c r="L37"/>
  <c r="S36"/>
  <c r="R36"/>
  <c r="Q36"/>
  <c r="P36"/>
  <c r="O36"/>
  <c r="N36"/>
  <c r="M36"/>
  <c r="L36"/>
  <c r="S35"/>
  <c r="R35"/>
  <c r="Q35"/>
  <c r="P35"/>
  <c r="O35"/>
  <c r="N35"/>
  <c r="M35"/>
  <c r="L35"/>
  <c r="S34"/>
  <c r="R34"/>
  <c r="Q34"/>
  <c r="P34"/>
  <c r="O34"/>
  <c r="N34"/>
  <c r="M34"/>
  <c r="L34"/>
  <c r="S33"/>
  <c r="R33"/>
  <c r="Q33"/>
  <c r="P33"/>
  <c r="O33"/>
  <c r="N33"/>
  <c r="M33"/>
  <c r="L33"/>
  <c r="S32"/>
  <c r="R32"/>
  <c r="Q32"/>
  <c r="P32"/>
  <c r="O32"/>
  <c r="N32"/>
  <c r="M32"/>
  <c r="L32"/>
  <c r="S31"/>
  <c r="R31"/>
  <c r="Q31"/>
  <c r="P31"/>
  <c r="O31"/>
  <c r="N31"/>
  <c r="M31"/>
  <c r="L31"/>
  <c r="S30"/>
  <c r="R30"/>
  <c r="Q30"/>
  <c r="P30"/>
  <c r="O30"/>
  <c r="N30"/>
  <c r="M30"/>
  <c r="L30"/>
  <c r="S29"/>
  <c r="R29"/>
  <c r="Q29"/>
  <c r="P29"/>
  <c r="O29"/>
  <c r="N29"/>
  <c r="M29"/>
  <c r="L29"/>
  <c r="S28"/>
  <c r="R28"/>
  <c r="Q28"/>
  <c r="P28"/>
  <c r="O28"/>
  <c r="N28"/>
  <c r="M28"/>
  <c r="L28"/>
  <c r="S27"/>
  <c r="R27"/>
  <c r="Q27"/>
  <c r="P27"/>
  <c r="O27"/>
  <c r="N27"/>
  <c r="M27"/>
  <c r="L27"/>
  <c r="S26"/>
  <c r="R26"/>
  <c r="Q26"/>
  <c r="P26"/>
  <c r="O26"/>
  <c r="N26"/>
  <c r="M26"/>
  <c r="L26"/>
  <c r="S25"/>
  <c r="R25"/>
  <c r="Q25"/>
  <c r="P25"/>
  <c r="O25"/>
  <c r="N25"/>
  <c r="M25"/>
  <c r="L25"/>
  <c r="S24"/>
  <c r="R24"/>
  <c r="Q24"/>
  <c r="P24"/>
  <c r="O24"/>
  <c r="N24"/>
  <c r="M24"/>
  <c r="L24"/>
  <c r="S23"/>
  <c r="R23"/>
  <c r="Q23"/>
  <c r="P23"/>
  <c r="O23"/>
  <c r="N23"/>
  <c r="M23"/>
  <c r="L23"/>
  <c r="S22"/>
  <c r="R22"/>
  <c r="Q22"/>
  <c r="P22"/>
  <c r="O22"/>
  <c r="N22"/>
  <c r="M22"/>
  <c r="L22"/>
  <c r="S21"/>
  <c r="R21"/>
  <c r="Q21"/>
  <c r="P21"/>
  <c r="O21"/>
  <c r="N21"/>
  <c r="M21"/>
  <c r="L21"/>
  <c r="S20"/>
  <c r="R20"/>
  <c r="Q20"/>
  <c r="P20"/>
  <c r="O20"/>
  <c r="N20"/>
  <c r="M20"/>
  <c r="L20"/>
  <c r="S19"/>
  <c r="R19"/>
  <c r="Q19"/>
  <c r="P19"/>
  <c r="O19"/>
  <c r="N19"/>
  <c r="M19"/>
  <c r="L19"/>
  <c r="S18"/>
  <c r="R18"/>
  <c r="Q18"/>
  <c r="P18"/>
  <c r="O18"/>
  <c r="N18"/>
  <c r="M18"/>
  <c r="L18"/>
  <c r="S17"/>
  <c r="R17"/>
  <c r="Q17"/>
  <c r="P17"/>
  <c r="O17"/>
  <c r="N17"/>
  <c r="M17"/>
  <c r="L17"/>
  <c r="S16"/>
  <c r="R16"/>
  <c r="Q16"/>
  <c r="P16"/>
  <c r="O16"/>
  <c r="N16"/>
  <c r="M16"/>
  <c r="L16"/>
  <c r="S15"/>
  <c r="R15"/>
  <c r="Q15"/>
  <c r="P15"/>
  <c r="O15"/>
  <c r="N15"/>
  <c r="M15"/>
  <c r="L15"/>
  <c r="S14"/>
  <c r="R14"/>
  <c r="Q14"/>
  <c r="P14"/>
  <c r="O14"/>
  <c r="N14"/>
  <c r="M14"/>
  <c r="L14"/>
  <c r="S13"/>
  <c r="R13"/>
  <c r="Q13"/>
  <c r="P13"/>
  <c r="O13"/>
  <c r="N13"/>
  <c r="M13"/>
  <c r="L13"/>
  <c r="S12"/>
  <c r="R12"/>
  <c r="Q12"/>
  <c r="P12"/>
  <c r="O12"/>
  <c r="N12"/>
  <c r="M12"/>
  <c r="L12"/>
  <c r="S11"/>
  <c r="R11"/>
  <c r="Q11"/>
  <c r="P11"/>
  <c r="O11"/>
  <c r="N11"/>
  <c r="M11"/>
  <c r="L11"/>
  <c r="S10"/>
  <c r="R10"/>
  <c r="Q10"/>
  <c r="P10"/>
  <c r="O10"/>
  <c r="N10"/>
  <c r="M10"/>
  <c r="L10"/>
  <c r="S9"/>
  <c r="R9"/>
  <c r="Q9"/>
  <c r="P9"/>
  <c r="O9"/>
  <c r="N9"/>
  <c r="M9"/>
  <c r="L9"/>
  <c r="S8"/>
  <c r="R8"/>
  <c r="Q8"/>
  <c r="P8"/>
  <c r="O8"/>
  <c r="N8"/>
  <c r="M8"/>
  <c r="L8"/>
  <c r="S7"/>
  <c r="R7"/>
  <c r="Q7"/>
  <c r="P7"/>
  <c r="O7"/>
  <c r="N7"/>
  <c r="M7"/>
  <c r="L7"/>
  <c r="Y7" i="19"/>
  <c r="Y8"/>
  <c r="AB14" i="31" s="1"/>
  <c r="Y9" i="19"/>
  <c r="AB12" i="31" s="1"/>
  <c r="Y10" i="19"/>
  <c r="Y14" i="26" s="1"/>
  <c r="Y11" i="19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AE11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7"/>
  <c r="AB8"/>
  <c r="Z7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8"/>
  <c r="U44"/>
  <c r="U43"/>
  <c r="X30"/>
  <c r="G30"/>
  <c r="X29"/>
  <c r="G29"/>
  <c r="X28"/>
  <c r="G28"/>
  <c r="X27"/>
  <c r="T27"/>
  <c r="G27"/>
  <c r="X26"/>
  <c r="T26"/>
  <c r="G26"/>
  <c r="X25"/>
  <c r="T25"/>
  <c r="G25"/>
  <c r="X24"/>
  <c r="T24"/>
  <c r="G24"/>
  <c r="X23"/>
  <c r="T23"/>
  <c r="G23"/>
  <c r="X22"/>
  <c r="T22"/>
  <c r="G22"/>
  <c r="X21"/>
  <c r="T21"/>
  <c r="G21"/>
  <c r="X20"/>
  <c r="T20"/>
  <c r="G20"/>
  <c r="X19"/>
  <c r="T19"/>
  <c r="G19"/>
  <c r="X18"/>
  <c r="T18"/>
  <c r="X12" i="38" s="1"/>
  <c r="G18" i="19"/>
  <c r="X17"/>
  <c r="T17"/>
  <c r="G17"/>
  <c r="X16"/>
  <c r="T16"/>
  <c r="G16"/>
  <c r="X15"/>
  <c r="T15"/>
  <c r="G15"/>
  <c r="X14"/>
  <c r="T14"/>
  <c r="G14"/>
  <c r="X13"/>
  <c r="G13"/>
  <c r="X12"/>
  <c r="G12"/>
  <c r="X11"/>
  <c r="G11"/>
  <c r="X10"/>
  <c r="G10"/>
  <c r="X9"/>
  <c r="G9"/>
  <c r="X8"/>
  <c r="X12" i="25"/>
  <c r="G8" i="19"/>
  <c r="X7"/>
  <c r="W6"/>
  <c r="V6"/>
  <c r="U6"/>
  <c r="H6" i="14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5"/>
  <c r="AB10" i="3"/>
  <c r="AC10"/>
  <c r="AD10"/>
  <c r="AB11"/>
  <c r="AC11"/>
  <c r="AD11"/>
  <c r="AB12"/>
  <c r="AC12"/>
  <c r="AD12"/>
  <c r="AB13"/>
  <c r="AC13"/>
  <c r="AD13"/>
  <c r="AB14"/>
  <c r="AC14"/>
  <c r="AD14"/>
  <c r="AB15"/>
  <c r="AC15"/>
  <c r="AD15"/>
  <c r="AB16"/>
  <c r="AC16"/>
  <c r="AD16"/>
  <c r="AB17"/>
  <c r="AC17"/>
  <c r="AD17"/>
  <c r="AB18"/>
  <c r="AC18"/>
  <c r="AD18"/>
  <c r="AB19"/>
  <c r="AC19"/>
  <c r="AD19"/>
  <c r="AB20"/>
  <c r="AC20"/>
  <c r="AD20"/>
  <c r="AB21"/>
  <c r="AC21"/>
  <c r="AD21"/>
  <c r="AB22"/>
  <c r="AC22"/>
  <c r="AD22"/>
  <c r="AB23"/>
  <c r="AC23"/>
  <c r="AD23"/>
  <c r="AB24"/>
  <c r="AC24"/>
  <c r="AD24"/>
  <c r="AB25"/>
  <c r="AC25"/>
  <c r="AD25"/>
  <c r="AB26"/>
  <c r="AC26"/>
  <c r="AD26"/>
  <c r="AB27"/>
  <c r="AC27"/>
  <c r="AD27"/>
  <c r="AB28"/>
  <c r="AC28"/>
  <c r="AD28"/>
  <c r="AB29"/>
  <c r="AC29"/>
  <c r="AD29"/>
  <c r="AB30"/>
  <c r="AC30"/>
  <c r="AD30"/>
  <c r="AB31"/>
  <c r="AC31"/>
  <c r="AD31"/>
  <c r="AB32"/>
  <c r="AC32"/>
  <c r="AD32"/>
  <c r="AB33"/>
  <c r="AC33"/>
  <c r="AD33"/>
  <c r="AB34"/>
  <c r="AC34"/>
  <c r="AD34"/>
  <c r="AB35"/>
  <c r="AC35"/>
  <c r="AD35"/>
  <c r="AB36"/>
  <c r="AC36"/>
  <c r="AD36"/>
  <c r="AB37"/>
  <c r="AC37"/>
  <c r="AD37"/>
  <c r="AB38"/>
  <c r="AC38"/>
  <c r="AD38"/>
  <c r="AB39"/>
  <c r="AC39"/>
  <c r="AD39"/>
  <c r="AB40"/>
  <c r="AC40"/>
  <c r="AD40"/>
  <c r="AB41"/>
  <c r="AC41"/>
  <c r="AD41"/>
  <c r="AB42"/>
  <c r="AC42"/>
  <c r="AD42"/>
  <c r="AB43"/>
  <c r="AC43"/>
  <c r="AD43"/>
  <c r="AB44"/>
  <c r="AC44"/>
  <c r="AD44"/>
  <c r="AB45"/>
  <c r="AC45"/>
  <c r="AD45"/>
  <c r="AB46"/>
  <c r="AC46"/>
  <c r="AD46"/>
  <c r="AB47"/>
  <c r="AC47"/>
  <c r="AD47"/>
  <c r="AB48"/>
  <c r="AC48"/>
  <c r="AD48"/>
  <c r="AB49"/>
  <c r="AC49"/>
  <c r="AD49"/>
  <c r="AB50"/>
  <c r="AC50"/>
  <c r="AD50"/>
  <c r="AB51"/>
  <c r="AC51"/>
  <c r="AD51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10"/>
  <c r="X10"/>
  <c r="Y10"/>
  <c r="X11"/>
  <c r="Y11"/>
  <c r="X12"/>
  <c r="Y12"/>
  <c r="X13"/>
  <c r="Y13"/>
  <c r="X14"/>
  <c r="Y14"/>
  <c r="X15"/>
  <c r="Y15"/>
  <c r="X16"/>
  <c r="Y16"/>
  <c r="X17"/>
  <c r="Y17"/>
  <c r="X18"/>
  <c r="Y18"/>
  <c r="X19"/>
  <c r="Y19"/>
  <c r="X20"/>
  <c r="Y20"/>
  <c r="X21"/>
  <c r="Y21"/>
  <c r="X22"/>
  <c r="Y22"/>
  <c r="X23"/>
  <c r="Y23"/>
  <c r="X24"/>
  <c r="Y24"/>
  <c r="X25"/>
  <c r="Y25"/>
  <c r="X26"/>
  <c r="Y26"/>
  <c r="X27"/>
  <c r="Y27"/>
  <c r="X28"/>
  <c r="Y28"/>
  <c r="X29"/>
  <c r="Y29"/>
  <c r="X30"/>
  <c r="Y30"/>
  <c r="X31"/>
  <c r="Y31"/>
  <c r="X32"/>
  <c r="Y32"/>
  <c r="X33"/>
  <c r="Y33"/>
  <c r="X34"/>
  <c r="Y34"/>
  <c r="X35"/>
  <c r="Y35"/>
  <c r="X36"/>
  <c r="Y36"/>
  <c r="X37"/>
  <c r="Y37"/>
  <c r="X38"/>
  <c r="Y38"/>
  <c r="X39"/>
  <c r="Y39"/>
  <c r="X40"/>
  <c r="Y40"/>
  <c r="X41"/>
  <c r="Y41"/>
  <c r="X42"/>
  <c r="Y42"/>
  <c r="X43"/>
  <c r="Y43"/>
  <c r="X44"/>
  <c r="Y44"/>
  <c r="X45"/>
  <c r="Y45"/>
  <c r="X46"/>
  <c r="Y46"/>
  <c r="X47"/>
  <c r="Y47"/>
  <c r="X48"/>
  <c r="Y48"/>
  <c r="X49"/>
  <c r="Y49"/>
  <c r="X50"/>
  <c r="Y50"/>
  <c r="X51"/>
  <c r="Y51"/>
  <c r="X52"/>
  <c r="Y52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10"/>
  <c r="D48" i="16"/>
  <c r="U24"/>
  <c r="U22"/>
  <c r="U20"/>
  <c r="U18"/>
  <c r="W24"/>
  <c r="V24"/>
  <c r="W22"/>
  <c r="V22"/>
  <c r="W20"/>
  <c r="V20"/>
  <c r="W18"/>
  <c r="V18"/>
  <c r="W16"/>
  <c r="V16"/>
  <c r="AB20" i="31" l="1"/>
  <c r="O20" s="1"/>
  <c r="AB16"/>
  <c r="O16" s="1"/>
  <c r="AB18"/>
  <c r="O18" s="1"/>
  <c r="Z12" i="23"/>
  <c r="Z14"/>
  <c r="Y14" i="25"/>
  <c r="AE12" i="26"/>
  <c r="AE12" i="25"/>
  <c r="AD12" s="1"/>
  <c r="X14"/>
  <c r="Y12" i="26"/>
  <c r="Y12" i="25"/>
  <c r="K22" i="16"/>
  <c r="R14"/>
  <c r="R12"/>
  <c r="T12" s="1"/>
  <c r="V44" i="19"/>
  <c r="W44" s="1"/>
  <c r="B39" i="30"/>
  <c r="L26" s="1"/>
  <c r="K24" i="16"/>
  <c r="O24" i="23"/>
  <c r="O20"/>
  <c r="O18"/>
  <c r="O16"/>
  <c r="AE24" i="19"/>
  <c r="AE26" s="1"/>
  <c r="K20" i="16"/>
  <c r="K18"/>
  <c r="I5" i="4"/>
  <c r="J5" s="1"/>
  <c r="A12" i="14"/>
  <c r="A13"/>
  <c r="A14"/>
  <c r="A15"/>
  <c r="A16"/>
  <c r="A17"/>
  <c r="A18"/>
  <c r="A19"/>
  <c r="A20"/>
  <c r="A21"/>
  <c r="A22"/>
  <c r="A23"/>
  <c r="A24"/>
  <c r="A25"/>
  <c r="A11"/>
  <c r="D7"/>
  <c r="D7" i="5"/>
  <c r="O14" i="23" l="1"/>
  <c r="T14" i="16"/>
  <c r="S14"/>
  <c r="Z20" i="26"/>
  <c r="N20" s="1"/>
  <c r="Z24"/>
  <c r="N24" s="1"/>
  <c r="Z18"/>
  <c r="N18" s="1"/>
  <c r="Z16"/>
  <c r="N16" s="1"/>
  <c r="Z22"/>
  <c r="N22" s="1"/>
  <c r="U16" i="16"/>
  <c r="K16" s="1"/>
  <c r="I3" i="4"/>
  <c r="I4"/>
  <c r="J4" s="1"/>
  <c r="AC14" i="31" s="1"/>
  <c r="O14" s="1"/>
  <c r="D26" i="14"/>
  <c r="D24"/>
  <c r="D22"/>
  <c r="D20"/>
  <c r="D18"/>
  <c r="D16"/>
  <c r="D14"/>
  <c r="D12"/>
  <c r="D10"/>
  <c r="D8"/>
  <c r="D6"/>
  <c r="D5"/>
  <c r="D25"/>
  <c r="D23"/>
  <c r="D21"/>
  <c r="D19"/>
  <c r="D17"/>
  <c r="D15"/>
  <c r="D13"/>
  <c r="D11"/>
  <c r="D9"/>
  <c r="D5" i="5"/>
  <c r="D6"/>
  <c r="Z12" i="38" l="1"/>
  <c r="N12" s="1"/>
  <c r="J3" i="4"/>
  <c r="Z14" i="26"/>
  <c r="N14" s="1"/>
  <c r="Z14" i="25"/>
  <c r="N14" s="1"/>
  <c r="Z12" i="26"/>
  <c r="N12" s="1"/>
  <c r="Z12" i="25"/>
  <c r="N12" s="1"/>
  <c r="S12" i="16"/>
  <c r="X27" i="38" l="1"/>
  <c r="N27" s="1"/>
  <c r="N29" s="1"/>
  <c r="B40" s="1"/>
  <c r="K29" s="1"/>
  <c r="AC12" i="23"/>
  <c r="O12" s="1"/>
  <c r="Z27" s="1"/>
  <c r="O27" s="1"/>
  <c r="AC12" i="31"/>
  <c r="X27" i="26"/>
  <c r="N27" s="1"/>
  <c r="N29" s="1"/>
  <c r="X27" i="25"/>
  <c r="N27" s="1"/>
  <c r="K14" i="16"/>
  <c r="K12"/>
  <c r="O12" i="31" l="1"/>
  <c r="Z27" s="1"/>
  <c r="O27" s="1"/>
  <c r="O29" s="1"/>
  <c r="B40" s="1"/>
  <c r="L29" s="1"/>
  <c r="B39" i="26"/>
  <c r="K29" s="1"/>
  <c r="N29" i="25"/>
  <c r="K26" i="16"/>
  <c r="B43" s="1"/>
  <c r="H26" s="1"/>
  <c r="O22" i="23"/>
  <c r="B40" i="25" l="1"/>
  <c r="K29" s="1"/>
  <c r="O29" i="23"/>
  <c r="B40" l="1"/>
  <c r="L29" s="1"/>
  <c r="H14" i="36"/>
  <c r="H16"/>
  <c r="H18"/>
  <c r="H20"/>
  <c r="H22"/>
  <c r="H24"/>
  <c r="H26"/>
  <c r="H28" l="1"/>
</calcChain>
</file>

<file path=xl/sharedStrings.xml><?xml version="1.0" encoding="utf-8"?>
<sst xmlns="http://schemas.openxmlformats.org/spreadsheetml/2006/main" count="3706" uniqueCount="244">
  <si>
    <t>מרפא סרטן</t>
  </si>
  <si>
    <t>גבר לא מעשן</t>
  </si>
  <si>
    <t>גבר מעשן</t>
  </si>
  <si>
    <t xml:space="preserve">אישה לא מעשנת </t>
  </si>
  <si>
    <t>אישה מעשנת</t>
  </si>
  <si>
    <r>
      <t xml:space="preserve">רפואה אבחנתית למחלת הסרטן - </t>
    </r>
    <r>
      <rPr>
        <b/>
        <sz val="11"/>
        <color indexed="8"/>
        <rFont val="Arial"/>
        <family val="2"/>
      </rPr>
      <t>בלעדי לפניקס</t>
    </r>
  </si>
  <si>
    <t>פיצוי לסרטן</t>
  </si>
  <si>
    <t>תרופות לסרטן</t>
  </si>
  <si>
    <t>גיל</t>
  </si>
  <si>
    <t>יחיד</t>
  </si>
  <si>
    <t>34-30</t>
  </si>
  <si>
    <t>39-35</t>
  </si>
  <si>
    <t>50-45</t>
  </si>
  <si>
    <t>66+</t>
  </si>
  <si>
    <t>21-0</t>
  </si>
  <si>
    <t xml:space="preserve"> 29-22</t>
  </si>
  <si>
    <t>לא לבד</t>
  </si>
  <si>
    <t>בן זוג</t>
  </si>
  <si>
    <t>ילד</t>
  </si>
  <si>
    <t>גיל כניסה</t>
  </si>
  <si>
    <t>תעריף חודשי</t>
  </si>
  <si>
    <t>0-21</t>
  </si>
  <si>
    <t>22-54</t>
  </si>
  <si>
    <t>55-70</t>
  </si>
  <si>
    <t>מרפא פלטינה</t>
  </si>
  <si>
    <t>תעריף חודשי ל 1000 ₪.</t>
  </si>
  <si>
    <t>א</t>
  </si>
  <si>
    <t>מין</t>
  </si>
  <si>
    <t>זכר</t>
  </si>
  <si>
    <t>תעריף לא לבד</t>
  </si>
  <si>
    <t>תעריף תרופות</t>
  </si>
  <si>
    <t>רפואה אבחנתית למחלת הסרטן</t>
  </si>
  <si>
    <t>קוד</t>
  </si>
  <si>
    <t>נקבה</t>
  </si>
  <si>
    <t>סכום ממודד</t>
  </si>
  <si>
    <t>מדד בסיס</t>
  </si>
  <si>
    <t>מדד נוכחי</t>
  </si>
  <si>
    <t>תעריך ממודד</t>
  </si>
  <si>
    <t>סה"כ</t>
  </si>
  <si>
    <t>ראשי</t>
  </si>
  <si>
    <t>משני</t>
  </si>
  <si>
    <t>ילד/ה 2</t>
  </si>
  <si>
    <t>ילד/ה 3</t>
  </si>
  <si>
    <t>ילד/ה 4</t>
  </si>
  <si>
    <t>ילד/ה 5</t>
  </si>
  <si>
    <t>סכום נומינלי</t>
  </si>
  <si>
    <t>מועמד לביטוח</t>
  </si>
  <si>
    <t>האם מעשן</t>
  </si>
  <si>
    <t>סה"כ למשפחה</t>
  </si>
  <si>
    <t>סה"כ ליחיד</t>
  </si>
  <si>
    <t>סה"כ לזוג</t>
  </si>
  <si>
    <t>ילד/ה 1</t>
  </si>
  <si>
    <t>מעשן</t>
  </si>
  <si>
    <t>סכום ביטוח פלטינה/מרפא לילד</t>
  </si>
  <si>
    <t>כיסוי תרופות לסרטן</t>
  </si>
  <si>
    <t>מדד</t>
  </si>
  <si>
    <t>סכום הביטוח למקרה ראשון- 100%</t>
  </si>
  <si>
    <t>אין תוספת לטיפול בחו"ל</t>
  </si>
  <si>
    <t>מרפא פלטינה- 31 מחלות</t>
  </si>
  <si>
    <t>44-40</t>
  </si>
  <si>
    <t>סכום הביטוח לסרטן למקרה ראשון- 100%</t>
  </si>
  <si>
    <t>אין ביטוח למקרה סרטן שני</t>
  </si>
  <si>
    <t>הערות:</t>
  </si>
  <si>
    <t>סכום ביטוח למקרה סרטן שני - 50%</t>
  </si>
  <si>
    <t xml:space="preserve"> שירות
 "לא לבד"</t>
  </si>
  <si>
    <t xml:space="preserve"> עפ"י מחקר עדכני של מבטח משנה בקרב מבוטחים בביטוח מחלות קשות- מקרי הסרטן אצל נשים מהווים 90% מהתביעות  ואצל הגברים - 47% </t>
  </si>
  <si>
    <t xml:space="preserve">מיצג זה הינו להמחשה בלבד. התעריפים הקובעים יהיו בהתאם לתעריפים שיהיו רשומים במחשבי החברה במועד הפקת הפוליסה 
</t>
  </si>
  <si>
    <t>סה"כ הפרמיה תחושב על פי סוג וסכומי הביטוח שירשמו בטופס ההצעה לביטוח.</t>
  </si>
  <si>
    <t>תוספת סכום ביטוח לטיפול בחו"ל – 25%</t>
  </si>
  <si>
    <t>מדד 11962</t>
  </si>
  <si>
    <t>הפניקס בריאות טובה</t>
  </si>
  <si>
    <t>הפניקס בריאות שלמה</t>
  </si>
  <si>
    <t>הפניקס בריאות כסף</t>
  </si>
  <si>
    <t>מחלקה ראשונה</t>
  </si>
  <si>
    <t>א'</t>
  </si>
  <si>
    <t>44-41</t>
  </si>
  <si>
    <t>49-45</t>
  </si>
  <si>
    <t>טיפולים אמבולטוריים</t>
  </si>
  <si>
    <t xml:space="preserve">גיל </t>
  </si>
  <si>
    <t xml:space="preserve"> 20 - 0</t>
  </si>
  <si>
    <t xml:space="preserve"> 29-21</t>
  </si>
  <si>
    <t>זוג</t>
  </si>
  <si>
    <t>משפחה</t>
  </si>
  <si>
    <t>סל שירותים</t>
  </si>
  <si>
    <t>רפואה משלימה</t>
  </si>
  <si>
    <t>אמבולטורי</t>
  </si>
  <si>
    <t>השתלות וניתוחים בחו"ל</t>
  </si>
  <si>
    <t>מחליפי ניתוח</t>
  </si>
  <si>
    <t>תרופות סל זהב</t>
  </si>
  <si>
    <t>קו הספורט</t>
  </si>
  <si>
    <t>בריאות כמו גדול</t>
  </si>
  <si>
    <t>תאונות אישיות</t>
  </si>
  <si>
    <t>פיצוי שבועי</t>
  </si>
  <si>
    <t xml:space="preserve">פרמיה חודשית </t>
  </si>
  <si>
    <t>פרמיה חודשית ל 100 ₪ סכום ביטוח</t>
  </si>
  <si>
    <t>פרמיה ל 10,000 ₪ סכום ביטוח</t>
  </si>
  <si>
    <t>פרמיה ל 50,000 ₪ סכום ביטוח</t>
  </si>
  <si>
    <t xml:space="preserve"> 52 שבועות</t>
  </si>
  <si>
    <t xml:space="preserve"> 104 שבועות</t>
  </si>
  <si>
    <t>תעריף חודשי  ל 50,000</t>
  </si>
  <si>
    <t>סכום ביטוח מחלות קשות</t>
  </si>
  <si>
    <t>מחלות קשות</t>
  </si>
  <si>
    <t>זכרTRUEמרפא פלטינה</t>
  </si>
  <si>
    <t>מרפא</t>
  </si>
  <si>
    <t>האם ברצונך לרכוש כיסויים נוספים</t>
  </si>
  <si>
    <t>בריאות כמו גדול לילד</t>
  </si>
  <si>
    <t>קו הספורט לילד</t>
  </si>
  <si>
    <t>כמות ילדים עד גיל 17 כולל</t>
  </si>
  <si>
    <t>ממודד</t>
  </si>
  <si>
    <t>ילדים משלמים</t>
  </si>
  <si>
    <t>קוד לסרטן</t>
  </si>
  <si>
    <t>סכום ביטוח תאונות אישיות</t>
  </si>
  <si>
    <t>ילד עצמאי</t>
  </si>
  <si>
    <t>104 שבועות</t>
  </si>
  <si>
    <t>52 שבועות</t>
  </si>
  <si>
    <t xml:space="preserve">פיצוי שבועי </t>
  </si>
  <si>
    <t>פרמיה קבועה לפי גיל כניסה</t>
  </si>
  <si>
    <t>כיסוי אמבולטורי</t>
  </si>
  <si>
    <t>כתב שירות רפואה משלימה</t>
  </si>
  <si>
    <t>מחושב לפי מדד</t>
  </si>
  <si>
    <t>* תוספות מקצועיות על פי טבלאות נפרדות</t>
  </si>
  <si>
    <t>כיסוי למחלות קשות</t>
  </si>
  <si>
    <t>פלטינה</t>
  </si>
  <si>
    <t>סרטן</t>
  </si>
  <si>
    <t>סכום ביטוח מרפא סרטן</t>
  </si>
  <si>
    <t>אישה לא מעשנת</t>
  </si>
  <si>
    <t>מרפא ארד</t>
  </si>
  <si>
    <t>מרפא כסף</t>
  </si>
  <si>
    <t>ארד</t>
  </si>
  <si>
    <t>כסף</t>
  </si>
  <si>
    <t>זהב</t>
  </si>
  <si>
    <t>שיעור הנחה</t>
  </si>
  <si>
    <t>הפניקס קו מהיר</t>
  </si>
  <si>
    <t>קו מהיר ממודד</t>
  </si>
  <si>
    <t>עתיר כבוד חדש</t>
  </si>
  <si>
    <t xml:space="preserve">פרמיה חודשית ל 1000  ₪ </t>
  </si>
  <si>
    <t>פיצוי ל 5 שנים</t>
  </si>
  <si>
    <t>פיצוי ל 8 שנים</t>
  </si>
  <si>
    <t>פיצוי לכל החיים</t>
  </si>
  <si>
    <t>תקופת המתנה 36 חודשים</t>
  </si>
  <si>
    <t>תקופת המתנה 60 חודשים</t>
  </si>
  <si>
    <t>גבר</t>
  </si>
  <si>
    <t>אישה</t>
  </si>
  <si>
    <t>סיעודי 360 חדש</t>
  </si>
  <si>
    <t>פרמיה חודשית  ל 1000 ₪</t>
  </si>
  <si>
    <t>פיצוי 5 שנים</t>
  </si>
  <si>
    <t>פיצוי 8 שנים</t>
  </si>
  <si>
    <t>תקופת המתנה 36 חודש</t>
  </si>
  <si>
    <t>תקופת המתנה 60 חודש</t>
  </si>
  <si>
    <t xml:space="preserve">גבר </t>
  </si>
  <si>
    <t xml:space="preserve">אישה </t>
  </si>
  <si>
    <t>גברים</t>
  </si>
  <si>
    <t>נשים</t>
  </si>
  <si>
    <t>תוכנית סיעוד</t>
  </si>
  <si>
    <t>תעריף עתיר כבוד</t>
  </si>
  <si>
    <t>"לא לבד"</t>
  </si>
  <si>
    <t>סכום ביטוח בבית</t>
  </si>
  <si>
    <t>תוכניות סיעודי 360</t>
  </si>
  <si>
    <t>עתיר כבוד</t>
  </si>
  <si>
    <t>סיעודי 360</t>
  </si>
  <si>
    <t>מהדורת</t>
  </si>
  <si>
    <t>פרמיה חודשית</t>
  </si>
  <si>
    <t>0-18</t>
  </si>
  <si>
    <t>19-59</t>
  </si>
  <si>
    <t>60-99</t>
  </si>
  <si>
    <t>הפניקס אלטרנטיבה</t>
  </si>
  <si>
    <t>הפניקס חובה</t>
  </si>
  <si>
    <t>הפניקס בריאות חובה</t>
  </si>
  <si>
    <t>קו מהיר כולל מחלפי ניתוח</t>
  </si>
  <si>
    <t xml:space="preserve">ראשי </t>
  </si>
  <si>
    <t xml:space="preserve">משני </t>
  </si>
  <si>
    <t xml:space="preserve">ילד </t>
  </si>
  <si>
    <t>מחליפי ניתוח ממודד</t>
  </si>
  <si>
    <t>פיצוי ל 3 שנים</t>
  </si>
  <si>
    <t>פיצוי ל 6 שנים</t>
  </si>
  <si>
    <t>תעריף סיעודי 360</t>
  </si>
  <si>
    <t>פיצוי 3 שנים</t>
  </si>
  <si>
    <t>פיצוי 6 שנים</t>
  </si>
  <si>
    <t>תקופת פיצוי ל 5 שנים</t>
  </si>
  <si>
    <t>תקופת פיצוי ל 8 שנים</t>
  </si>
  <si>
    <t>תקופת פיצוי לכל החיים</t>
  </si>
  <si>
    <t>תקופת פיצוי ל 3 שנים</t>
  </si>
  <si>
    <t>תקופת פיצוי ל 6 שנים</t>
  </si>
  <si>
    <t>תעריף התחלתי</t>
  </si>
  <si>
    <t>הגדלה</t>
  </si>
  <si>
    <t>סכום ביטוח</t>
  </si>
  <si>
    <t>פרמיה גדלה ב-4% עד 65 עתיר כבוד</t>
  </si>
  <si>
    <t>פרמיה גדלה ב-4% עד 65 סיעודי 360</t>
  </si>
  <si>
    <t xml:space="preserve">סיעוד עתיר כבוד </t>
  </si>
  <si>
    <t/>
  </si>
  <si>
    <t>תוכניות עתיר כבוד</t>
  </si>
  <si>
    <t>פיצוי לכל החיים עם תקופת המתנה 36 חודשים</t>
  </si>
  <si>
    <t>פיצוי לכל החיים עם תקופת המתנה 60 חודשים</t>
  </si>
  <si>
    <t>תוכנית הביטוח</t>
  </si>
  <si>
    <t>עתיר כבוד
 60 ימי המתנה</t>
  </si>
  <si>
    <t xml:space="preserve"> סיעוד 360 
30 ימי המתנה</t>
  </si>
  <si>
    <t>רופא מלווה ואבחנה מהירה</t>
  </si>
  <si>
    <t>רופא מלווה אישי</t>
  </si>
  <si>
    <t>מחיר רגיל</t>
  </si>
  <si>
    <t>מחיר אחרי הנחה</t>
  </si>
  <si>
    <t>סכום ממודד בחבילת רופא מלווה</t>
  </si>
  <si>
    <t>ילדים משלמים 1</t>
  </si>
  <si>
    <t>ילדים משלמים 2</t>
  </si>
  <si>
    <t>ילדים משלמים 3</t>
  </si>
  <si>
    <t>תקופת תשלום למבוטח</t>
  </si>
  <si>
    <t xml:space="preserve">תקופת המתנה לתאונה </t>
  </si>
  <si>
    <t>תעריף</t>
  </si>
  <si>
    <t>ז</t>
  </si>
  <si>
    <t>נ</t>
  </si>
  <si>
    <t>תקופת המתנה למחלה</t>
  </si>
  <si>
    <t>פרמיה קבועה/משתנה</t>
  </si>
  <si>
    <t>קבועה</t>
  </si>
  <si>
    <t>פרמיה קבועה תאונה ומחלה</t>
  </si>
  <si>
    <t>סכום לביטוח תאונות אישיות</t>
  </si>
  <si>
    <t>מפתח</t>
  </si>
  <si>
    <t>משתנה</t>
  </si>
  <si>
    <t>156 שבועות</t>
  </si>
  <si>
    <t>14 ימים</t>
  </si>
  <si>
    <t>7 ימים</t>
  </si>
  <si>
    <t>פרמיה משתנה תאונה ומחלה</t>
  </si>
  <si>
    <t>תק' פיצוי שבועי אובדן כושר עבודה כתוצאה מתאונה</t>
  </si>
  <si>
    <t>סכום ביטוח פיצוי שבועי בגין מחלה ותאונה</t>
  </si>
  <si>
    <t>תק' פיצוי שבועי אובדן כושר עבודה כתוצאה מתאונה ומחלה</t>
  </si>
  <si>
    <t>14 ימי מחלה ו 7 תאונה</t>
  </si>
  <si>
    <t>14 ימי מחלה ו 14 תאונה</t>
  </si>
  <si>
    <t>28 ימי מחלה ו 7 תאונה</t>
  </si>
  <si>
    <t>28 ימי מחלה ו 14 תאונה</t>
  </si>
  <si>
    <t>28 ימי מחלה ו 28 תאונה</t>
  </si>
  <si>
    <t>תקופת המתנה לתאונה ולמחלה (בימים)</t>
  </si>
  <si>
    <t>סכום ביטוח פיצוי שבועי בגין תאונה</t>
  </si>
  <si>
    <t>רופא מלווה</t>
  </si>
  <si>
    <t>אבחנה מהירה</t>
  </si>
  <si>
    <t xml:space="preserve">רופא מלווה </t>
  </si>
  <si>
    <t>ביטול חריגים</t>
  </si>
  <si>
    <t>ספורט אתגרי</t>
  </si>
  <si>
    <t>ללא חריגים</t>
  </si>
  <si>
    <t>אופנועים/טרקטורונים</t>
  </si>
  <si>
    <t>ספורט אתגרי ואופנועים / טרקטורונים</t>
  </si>
  <si>
    <t xml:space="preserve"> אבחנה מהירה</t>
  </si>
  <si>
    <t>כתב שירות רפואה משלימה (אלטרנטיבה)</t>
  </si>
  <si>
    <t>רופא אישי</t>
  </si>
  <si>
    <t>גנטיקס</t>
  </si>
  <si>
    <t>תקופות המתנה לימי מחלה ולתאונה</t>
  </si>
  <si>
    <t>פקטור הכפלה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</si>
</sst>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#,##0.00_ ;\-#,##0.00\ "/>
    <numFmt numFmtId="167" formatCode="mmm\-yyyy"/>
  </numFmts>
  <fonts count="53">
    <font>
      <sz val="11"/>
      <color theme="1"/>
      <name val="Arial"/>
      <family val="2"/>
      <charset val="177"/>
      <scheme val="minor"/>
    </font>
    <font>
      <b/>
      <sz val="11"/>
      <color indexed="8"/>
      <name val="Arial"/>
      <family val="2"/>
    </font>
    <font>
      <sz val="10"/>
      <name val="Arial"/>
      <family val="2"/>
      <charset val="177"/>
    </font>
    <font>
      <sz val="10"/>
      <name val="MS Sans Serif"/>
      <family val="2"/>
      <charset val="177"/>
    </font>
    <font>
      <sz val="10"/>
      <color indexed="18"/>
      <name val="Arial"/>
      <family val="2"/>
    </font>
    <font>
      <sz val="11"/>
      <color theme="1"/>
      <name val="Arial"/>
      <family val="2"/>
      <charset val="177"/>
      <scheme val="minor"/>
    </font>
    <font>
      <b/>
      <u/>
      <sz val="11"/>
      <color theme="1"/>
      <name val="Arial"/>
      <family val="2"/>
      <scheme val="minor"/>
    </font>
    <font>
      <sz val="9"/>
      <color theme="1"/>
      <name val="Arial"/>
      <family val="2"/>
      <charset val="177"/>
      <scheme val="minor"/>
    </font>
    <font>
      <b/>
      <sz val="11"/>
      <color theme="1"/>
      <name val="Arial"/>
      <family val="2"/>
      <scheme val="minor"/>
    </font>
    <font>
      <sz val="16"/>
      <name val="Arial"/>
      <family val="2"/>
      <scheme val="minor"/>
    </font>
    <font>
      <sz val="12"/>
      <color theme="1"/>
      <name val="Arial"/>
      <family val="2"/>
      <charset val="177"/>
      <scheme val="minor"/>
    </font>
    <font>
      <sz val="11"/>
      <color theme="1"/>
      <name val="Calibri"/>
      <family val="2"/>
    </font>
    <font>
      <sz val="12"/>
      <color theme="3"/>
      <name val="Calibri"/>
      <family val="2"/>
    </font>
    <font>
      <sz val="14"/>
      <color theme="3"/>
      <name val="Calibri"/>
      <family val="2"/>
    </font>
    <font>
      <b/>
      <sz val="14"/>
      <color theme="3"/>
      <name val="Calibri"/>
      <family val="2"/>
    </font>
    <font>
      <sz val="10"/>
      <color theme="3"/>
      <name val="Arial"/>
      <family val="2"/>
      <charset val="177"/>
      <scheme val="minor"/>
    </font>
    <font>
      <sz val="10"/>
      <color theme="3"/>
      <name val="Calibri"/>
      <family val="2"/>
    </font>
    <font>
      <sz val="11"/>
      <color theme="3"/>
      <name val="Calibri"/>
      <family val="2"/>
    </font>
    <font>
      <b/>
      <u/>
      <sz val="12"/>
      <color theme="3"/>
      <name val="Calibri"/>
      <family val="2"/>
    </font>
    <font>
      <sz val="11"/>
      <color rgb="FF1F497D"/>
      <name val="Calibri"/>
      <family val="2"/>
    </font>
    <font>
      <sz val="11"/>
      <color rgb="FF1F497D"/>
      <name val="Arial"/>
      <family val="2"/>
    </font>
    <font>
      <sz val="11"/>
      <color rgb="FFFF0000"/>
      <name val="Arial"/>
      <family val="2"/>
      <charset val="177"/>
      <scheme val="minor"/>
    </font>
    <font>
      <b/>
      <sz val="12"/>
      <name val="Arial"/>
      <family val="2"/>
    </font>
    <font>
      <sz val="14"/>
      <color indexed="62"/>
      <name val="Arial"/>
      <family val="2"/>
    </font>
    <font>
      <sz val="14"/>
      <color indexed="63"/>
      <name val="Arial"/>
      <family val="2"/>
    </font>
    <font>
      <b/>
      <i/>
      <sz val="11"/>
      <color rgb="FFFF0000"/>
      <name val="Arial"/>
      <family val="2"/>
      <scheme val="minor"/>
    </font>
    <font>
      <sz val="12"/>
      <name val="Arial"/>
      <family val="2"/>
    </font>
    <font>
      <sz val="11"/>
      <color theme="1"/>
      <name val="Arial"/>
      <family val="2"/>
      <scheme val="minor"/>
    </font>
    <font>
      <sz val="8"/>
      <color theme="1"/>
      <name val="Arial"/>
      <family val="2"/>
      <charset val="177"/>
      <scheme val="minor"/>
    </font>
    <font>
      <sz val="11"/>
      <name val="Arial"/>
      <family val="2"/>
      <charset val="177"/>
      <scheme val="minor"/>
    </font>
    <font>
      <b/>
      <sz val="10"/>
      <name val="Arial"/>
      <family val="2"/>
    </font>
    <font>
      <b/>
      <sz val="12"/>
      <color rgb="FFFFFFFF"/>
      <name val="Arial"/>
      <family val="2"/>
      <scheme val="minor"/>
    </font>
    <font>
      <b/>
      <sz val="11"/>
      <color rgb="FFFF0000"/>
      <name val="Calibri"/>
      <family val="2"/>
    </font>
    <font>
      <b/>
      <shadow/>
      <sz val="22"/>
      <color rgb="FFF79646"/>
      <name val="Arial"/>
      <family val="2"/>
      <scheme val="minor"/>
    </font>
    <font>
      <sz val="10.5"/>
      <color theme="3"/>
      <name val="Calibri"/>
      <family val="2"/>
    </font>
    <font>
      <sz val="14"/>
      <name val="Arial"/>
      <family val="2"/>
    </font>
    <font>
      <sz val="14"/>
      <color rgb="FF333399"/>
      <name val="Arial"/>
      <family val="2"/>
    </font>
    <font>
      <b/>
      <i/>
      <sz val="48"/>
      <color rgb="FFFFC000"/>
      <name val="Arial"/>
      <family val="2"/>
    </font>
    <font>
      <b/>
      <shadow/>
      <sz val="36"/>
      <color rgb="FFFF9933"/>
      <name val="Arial"/>
      <family val="2"/>
      <scheme val="minor"/>
    </font>
    <font>
      <sz val="10"/>
      <name val="Arial"/>
      <family val="2"/>
    </font>
    <font>
      <b/>
      <sz val="14"/>
      <color indexed="18"/>
      <name val="Arial"/>
      <family val="2"/>
    </font>
    <font>
      <sz val="14"/>
      <color indexed="18"/>
      <name val="Arial"/>
      <family val="2"/>
    </font>
    <font>
      <b/>
      <sz val="11"/>
      <color theme="1"/>
      <name val="Arial"/>
      <family val="2"/>
      <charset val="177"/>
      <scheme val="minor"/>
    </font>
    <font>
      <b/>
      <sz val="11"/>
      <color rgb="FFFF0000"/>
      <name val="Arial"/>
      <family val="2"/>
      <scheme val="minor"/>
    </font>
    <font>
      <b/>
      <sz val="12"/>
      <color theme="3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16"/>
      <color rgb="FFFFFFFF"/>
      <name val="Arial"/>
      <family val="2"/>
      <scheme val="minor"/>
    </font>
    <font>
      <b/>
      <sz val="14"/>
      <color rgb="FFFFFFFF"/>
      <name val="Arial"/>
      <family val="2"/>
      <scheme val="minor"/>
    </font>
    <font>
      <b/>
      <sz val="12"/>
      <color theme="9" tint="-0.249977111117893"/>
      <name val="Arial"/>
      <family val="2"/>
      <scheme val="minor"/>
    </font>
    <font>
      <sz val="11"/>
      <color rgb="FF000000"/>
      <name val="Arial"/>
      <family val="2"/>
    </font>
    <font>
      <b/>
      <shadow/>
      <sz val="16"/>
      <color rgb="FFE46C0A"/>
      <name val="Arial"/>
      <family val="2"/>
      <scheme val="minor"/>
    </font>
    <font>
      <sz val="12"/>
      <color rgb="FFF4F7FA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4F7FA"/>
        <bgColor indexed="64"/>
      </patternFill>
    </fill>
    <fill>
      <gradientFill>
        <stop position="0">
          <color theme="9" tint="0.80001220740379042"/>
        </stop>
        <stop position="1">
          <color theme="9"/>
        </stop>
      </gradient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-0.249977111117893"/>
        <bgColor auto="1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18"/>
      </right>
      <top/>
      <bottom style="medium">
        <color indexed="18"/>
      </bottom>
      <diagonal/>
    </border>
    <border>
      <left/>
      <right style="thick">
        <color indexed="18"/>
      </right>
      <top/>
      <bottom style="medium">
        <color indexed="1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dotted">
        <color theme="4"/>
      </left>
      <right style="dotted">
        <color theme="4"/>
      </right>
      <top style="dotted">
        <color theme="4"/>
      </top>
      <bottom style="dotted">
        <color theme="4"/>
      </bottom>
      <diagonal/>
    </border>
    <border>
      <left/>
      <right/>
      <top/>
      <bottom style="dotted">
        <color theme="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theme="4"/>
      </left>
      <right/>
      <top style="dotted">
        <color theme="4"/>
      </top>
      <bottom style="dotted">
        <color theme="4"/>
      </bottom>
      <diagonal/>
    </border>
    <border>
      <left/>
      <right/>
      <top style="dotted">
        <color theme="4"/>
      </top>
      <bottom style="dotted">
        <color theme="4"/>
      </bottom>
      <diagonal/>
    </border>
    <border>
      <left/>
      <right style="dotted">
        <color theme="4"/>
      </right>
      <top style="dotted">
        <color theme="4"/>
      </top>
      <bottom style="dotted">
        <color theme="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5" fillId="0" borderId="0" applyFont="0" applyFill="0" applyBorder="0" applyAlignment="0" applyProtection="0"/>
    <xf numFmtId="0" fontId="3" fillId="0" borderId="0"/>
    <xf numFmtId="9" fontId="5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5" fillId="20" borderId="0" applyNumberFormat="0" applyBorder="0" applyAlignment="0" applyProtection="0"/>
  </cellStyleXfs>
  <cellXfs count="343">
    <xf numFmtId="0" fontId="0" fillId="0" borderId="0" xfId="0"/>
    <xf numFmtId="0" fontId="6" fillId="0" borderId="0" xfId="0" applyFont="1"/>
    <xf numFmtId="0" fontId="7" fillId="0" borderId="2" xfId="0" applyFont="1" applyBorder="1"/>
    <xf numFmtId="0" fontId="7" fillId="0" borderId="3" xfId="0" applyFont="1" applyBorder="1"/>
    <xf numFmtId="0" fontId="7" fillId="0" borderId="4" xfId="0" applyFont="1" applyBorder="1"/>
    <xf numFmtId="2" fontId="0" fillId="0" borderId="1" xfId="0" applyNumberFormat="1" applyBorder="1"/>
    <xf numFmtId="0" fontId="0" fillId="3" borderId="0" xfId="0" applyFill="1"/>
    <xf numFmtId="0" fontId="0" fillId="0" borderId="1" xfId="0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43" fontId="5" fillId="0" borderId="1" xfId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0" xfId="0" applyFont="1"/>
    <xf numFmtId="0" fontId="2" fillId="0" borderId="0" xfId="0" applyFont="1" applyProtection="1"/>
    <xf numFmtId="0" fontId="0" fillId="0" borderId="5" xfId="0" applyBorder="1"/>
    <xf numFmtId="0" fontId="0" fillId="0" borderId="6" xfId="0" applyBorder="1"/>
    <xf numFmtId="2" fontId="0" fillId="0" borderId="7" xfId="0" applyNumberFormat="1" applyBorder="1"/>
    <xf numFmtId="2" fontId="0" fillId="0" borderId="8" xfId="0" applyNumberFormat="1" applyBorder="1"/>
    <xf numFmtId="2" fontId="0" fillId="0" borderId="2" xfId="0" applyNumberFormat="1" applyBorder="1"/>
    <xf numFmtId="2" fontId="0" fillId="0" borderId="3" xfId="0" applyNumberFormat="1" applyBorder="1"/>
    <xf numFmtId="2" fontId="0" fillId="0" borderId="4" xfId="0" applyNumberFormat="1" applyBorder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2" fontId="4" fillId="4" borderId="12" xfId="0" applyNumberFormat="1" applyFont="1" applyFill="1" applyBorder="1" applyAlignment="1">
      <alignment horizontal="center" vertical="top" wrapText="1" readingOrder="2"/>
    </xf>
    <xf numFmtId="2" fontId="4" fillId="4" borderId="13" xfId="0" applyNumberFormat="1" applyFont="1" applyFill="1" applyBorder="1" applyAlignment="1">
      <alignment horizontal="center" vertical="top" wrapText="1" readingOrder="2"/>
    </xf>
    <xf numFmtId="43" fontId="0" fillId="0" borderId="1" xfId="0" applyNumberFormat="1" applyBorder="1"/>
    <xf numFmtId="0" fontId="8" fillId="0" borderId="1" xfId="0" applyFont="1" applyBorder="1" applyAlignment="1">
      <alignment horizontal="center"/>
    </xf>
    <xf numFmtId="43" fontId="0" fillId="0" borderId="0" xfId="1" applyFont="1"/>
    <xf numFmtId="43" fontId="0" fillId="0" borderId="0" xfId="0" applyNumberFormat="1"/>
    <xf numFmtId="0" fontId="11" fillId="6" borderId="17" xfId="0" applyFont="1" applyFill="1" applyBorder="1" applyAlignment="1" applyProtection="1">
      <alignment horizontal="center" vertical="center"/>
      <protection locked="0"/>
    </xf>
    <xf numFmtId="43" fontId="11" fillId="6" borderId="17" xfId="1" applyNumberFormat="1" applyFont="1" applyFill="1" applyBorder="1" applyAlignment="1" applyProtection="1">
      <alignment horizontal="center" vertical="center"/>
    </xf>
    <xf numFmtId="43" fontId="5" fillId="0" borderId="1" xfId="1" applyFont="1" applyBorder="1" applyAlignment="1" applyProtection="1">
      <alignment horizontal="center" vertical="center"/>
      <protection locked="0"/>
    </xf>
    <xf numFmtId="9" fontId="0" fillId="0" borderId="0" xfId="3" applyFont="1"/>
    <xf numFmtId="0" fontId="0" fillId="0" borderId="0" xfId="0" applyProtection="1"/>
    <xf numFmtId="164" fontId="0" fillId="0" borderId="0" xfId="1" applyNumberFormat="1" applyFont="1" applyProtection="1"/>
    <xf numFmtId="43" fontId="12" fillId="7" borderId="0" xfId="1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left" vertical="center" wrapText="1"/>
    </xf>
    <xf numFmtId="0" fontId="0" fillId="0" borderId="1" xfId="0" applyBorder="1" applyAlignment="1" applyProtection="1">
      <alignment horizontal="left" vertical="center"/>
    </xf>
    <xf numFmtId="0" fontId="13" fillId="8" borderId="17" xfId="0" applyFont="1" applyFill="1" applyBorder="1" applyAlignment="1" applyProtection="1">
      <alignment horizontal="center" vertical="center"/>
    </xf>
    <xf numFmtId="164" fontId="11" fillId="6" borderId="17" xfId="1" applyNumberFormat="1" applyFont="1" applyFill="1" applyBorder="1" applyAlignment="1" applyProtection="1">
      <alignment horizontal="center" vertical="center"/>
    </xf>
    <xf numFmtId="0" fontId="11" fillId="6" borderId="17" xfId="0" applyFont="1" applyFill="1" applyBorder="1" applyAlignment="1" applyProtection="1">
      <alignment horizontal="center" vertical="center"/>
    </xf>
    <xf numFmtId="43" fontId="5" fillId="0" borderId="0" xfId="1" applyFont="1" applyBorder="1" applyAlignment="1" applyProtection="1">
      <alignment horizontal="center" vertical="center"/>
    </xf>
    <xf numFmtId="43" fontId="5" fillId="0" borderId="1" xfId="1" applyFont="1" applyBorder="1" applyAlignment="1" applyProtection="1">
      <alignment horizontal="left" vertical="center"/>
    </xf>
    <xf numFmtId="43" fontId="0" fillId="0" borderId="0" xfId="1" applyFont="1" applyProtection="1"/>
    <xf numFmtId="43" fontId="0" fillId="0" borderId="0" xfId="0" applyNumberFormat="1" applyProtection="1"/>
    <xf numFmtId="0" fontId="13" fillId="0" borderId="18" xfId="0" applyFont="1" applyFill="1" applyBorder="1" applyAlignment="1" applyProtection="1">
      <alignment horizontal="center" vertical="center"/>
    </xf>
    <xf numFmtId="164" fontId="11" fillId="0" borderId="18" xfId="1" applyNumberFormat="1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1" fillId="0" borderId="18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43" fontId="11" fillId="0" borderId="18" xfId="1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43" fontId="5" fillId="0" borderId="1" xfId="1" applyFont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164" fontId="11" fillId="0" borderId="0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43" fontId="11" fillId="0" borderId="0" xfId="1" applyNumberFormat="1" applyFont="1" applyFill="1" applyBorder="1" applyAlignment="1" applyProtection="1">
      <alignment horizontal="center" vertical="center"/>
    </xf>
    <xf numFmtId="0" fontId="15" fillId="0" borderId="0" xfId="1" applyNumberFormat="1" applyFont="1" applyAlignment="1" applyProtection="1">
      <alignment horizontal="center"/>
    </xf>
    <xf numFmtId="0" fontId="0" fillId="0" borderId="0" xfId="0" applyFill="1" applyBorder="1" applyProtection="1"/>
    <xf numFmtId="0" fontId="15" fillId="0" borderId="0" xfId="0" applyFont="1" applyAlignment="1" applyProtection="1">
      <alignment horizontal="right"/>
    </xf>
    <xf numFmtId="0" fontId="0" fillId="0" borderId="0" xfId="0" applyBorder="1" applyProtection="1"/>
    <xf numFmtId="43" fontId="0" fillId="0" borderId="0" xfId="1" applyFont="1" applyFill="1" applyBorder="1"/>
    <xf numFmtId="0" fontId="15" fillId="0" borderId="0" xfId="0" applyFont="1" applyBorder="1" applyAlignment="1" applyProtection="1">
      <alignment horizontal="right"/>
    </xf>
    <xf numFmtId="0" fontId="15" fillId="0" borderId="0" xfId="1" applyNumberFormat="1" applyFont="1" applyAlignment="1" applyProtection="1">
      <alignment horizontal="right"/>
    </xf>
    <xf numFmtId="0" fontId="15" fillId="0" borderId="23" xfId="0" applyFont="1" applyBorder="1" applyAlignment="1" applyProtection="1">
      <alignment horizontal="right"/>
    </xf>
    <xf numFmtId="0" fontId="15" fillId="0" borderId="24" xfId="0" applyFont="1" applyBorder="1" applyAlignment="1" applyProtection="1">
      <alignment horizontal="right"/>
    </xf>
    <xf numFmtId="0" fontId="15" fillId="0" borderId="19" xfId="0" applyFont="1" applyBorder="1" applyAlignment="1" applyProtection="1">
      <alignment horizontal="right"/>
    </xf>
    <xf numFmtId="0" fontId="15" fillId="0" borderId="21" xfId="0" applyFont="1" applyBorder="1" applyAlignment="1" applyProtection="1">
      <alignment horizontal="right"/>
    </xf>
    <xf numFmtId="0" fontId="15" fillId="0" borderId="22" xfId="0" applyFont="1" applyBorder="1" applyAlignment="1" applyProtection="1">
      <alignment horizontal="right"/>
    </xf>
    <xf numFmtId="0" fontId="17" fillId="0" borderId="0" xfId="0" applyFont="1" applyAlignment="1" applyProtection="1">
      <alignment horizontal="right"/>
    </xf>
    <xf numFmtId="0" fontId="18" fillId="0" borderId="0" xfId="0" applyFont="1" applyAlignment="1" applyProtection="1">
      <alignment horizontal="right"/>
    </xf>
    <xf numFmtId="0" fontId="16" fillId="0" borderId="16" xfId="0" applyFont="1" applyBorder="1" applyAlignment="1" applyProtection="1">
      <alignment horizontal="right"/>
    </xf>
    <xf numFmtId="0" fontId="16" fillId="0" borderId="20" xfId="0" applyFont="1" applyBorder="1" applyAlignment="1" applyProtection="1">
      <alignment horizontal="right"/>
    </xf>
    <xf numFmtId="0" fontId="19" fillId="0" borderId="0" xfId="0" applyFont="1" applyAlignment="1">
      <alignment horizontal="right" readingOrder="2"/>
    </xf>
    <xf numFmtId="164" fontId="11" fillId="6" borderId="17" xfId="1" applyNumberFormat="1" applyFont="1" applyFill="1" applyBorder="1" applyAlignment="1" applyProtection="1">
      <alignment vertical="center"/>
      <protection locked="0"/>
    </xf>
    <xf numFmtId="0" fontId="0" fillId="0" borderId="0" xfId="0" applyFill="1" applyAlignment="1">
      <alignment wrapText="1"/>
    </xf>
    <xf numFmtId="0" fontId="22" fillId="0" borderId="0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23" fillId="0" borderId="0" xfId="0" applyFont="1" applyFill="1" applyBorder="1" applyAlignment="1">
      <alignment horizontal="center"/>
    </xf>
    <xf numFmtId="2" fontId="24" fillId="0" borderId="0" xfId="0" applyNumberFormat="1" applyFont="1" applyFill="1" applyBorder="1" applyAlignment="1">
      <alignment horizontal="right"/>
    </xf>
    <xf numFmtId="2" fontId="0" fillId="9" borderId="1" xfId="0" applyNumberFormat="1" applyFill="1" applyBorder="1"/>
    <xf numFmtId="2" fontId="25" fillId="0" borderId="1" xfId="3" applyNumberFormat="1" applyFont="1" applyFill="1" applyBorder="1" applyAlignment="1">
      <alignment horizontal="center"/>
    </xf>
    <xf numFmtId="0" fontId="0" fillId="0" borderId="1" xfId="0" applyFill="1" applyBorder="1"/>
    <xf numFmtId="2" fontId="0" fillId="0" borderId="1" xfId="0" applyNumberFormat="1" applyBorder="1" applyAlignment="1">
      <alignment horizontal="center"/>
    </xf>
    <xf numFmtId="43" fontId="5" fillId="0" borderId="0" xfId="1" applyFont="1"/>
    <xf numFmtId="2" fontId="26" fillId="10" borderId="1" xfId="0" applyNumberFormat="1" applyFont="1" applyFill="1" applyBorder="1" applyAlignment="1">
      <alignment horizontal="center"/>
    </xf>
    <xf numFmtId="2" fontId="26" fillId="11" borderId="1" xfId="0" applyNumberFormat="1" applyFont="1" applyFill="1" applyBorder="1" applyAlignment="1">
      <alignment horizontal="center"/>
    </xf>
    <xf numFmtId="2" fontId="26" fillId="12" borderId="1" xfId="0" applyNumberFormat="1" applyFont="1" applyFill="1" applyBorder="1" applyAlignment="1">
      <alignment horizontal="center"/>
    </xf>
    <xf numFmtId="2" fontId="26" fillId="2" borderId="26" xfId="0" applyNumberFormat="1" applyFont="1" applyFill="1" applyBorder="1" applyAlignment="1">
      <alignment horizontal="center"/>
    </xf>
    <xf numFmtId="2" fontId="21" fillId="5" borderId="0" xfId="0" applyNumberFormat="1" applyFont="1" applyFill="1"/>
    <xf numFmtId="2" fontId="0" fillId="0" borderId="0" xfId="0" applyNumberFormat="1"/>
    <xf numFmtId="2" fontId="21" fillId="13" borderId="0" xfId="0" applyNumberFormat="1" applyFont="1" applyFill="1"/>
    <xf numFmtId="43" fontId="0" fillId="0" borderId="1" xfId="0" applyNumberFormat="1" applyFill="1" applyBorder="1"/>
    <xf numFmtId="2" fontId="21" fillId="14" borderId="0" xfId="0" applyNumberFormat="1" applyFont="1" applyFill="1"/>
    <xf numFmtId="43" fontId="0" fillId="0" borderId="1" xfId="0" applyNumberFormat="1" applyBorder="1" applyAlignment="1">
      <alignment horizontal="center"/>
    </xf>
    <xf numFmtId="2" fontId="26" fillId="10" borderId="27" xfId="0" applyNumberFormat="1" applyFont="1" applyFill="1" applyBorder="1" applyAlignment="1">
      <alignment horizontal="center"/>
    </xf>
    <xf numFmtId="2" fontId="26" fillId="11" borderId="27" xfId="0" applyNumberFormat="1" applyFont="1" applyFill="1" applyBorder="1" applyAlignment="1">
      <alignment horizontal="center"/>
    </xf>
    <xf numFmtId="2" fontId="26" fillId="12" borderId="27" xfId="0" applyNumberFormat="1" applyFont="1" applyFill="1" applyBorder="1" applyAlignment="1">
      <alignment horizontal="center"/>
    </xf>
    <xf numFmtId="2" fontId="26" fillId="10" borderId="28" xfId="0" applyNumberFormat="1" applyFont="1" applyFill="1" applyBorder="1" applyAlignment="1">
      <alignment horizontal="center"/>
    </xf>
    <xf numFmtId="2" fontId="26" fillId="11" borderId="28" xfId="0" applyNumberFormat="1" applyFont="1" applyFill="1" applyBorder="1" applyAlignment="1">
      <alignment horizontal="center"/>
    </xf>
    <xf numFmtId="2" fontId="26" fillId="12" borderId="28" xfId="0" applyNumberFormat="1" applyFont="1" applyFill="1" applyBorder="1" applyAlignment="1">
      <alignment horizontal="center"/>
    </xf>
    <xf numFmtId="2" fontId="26" fillId="10" borderId="29" xfId="0" applyNumberFormat="1" applyFont="1" applyFill="1" applyBorder="1" applyAlignment="1">
      <alignment horizontal="center"/>
    </xf>
    <xf numFmtId="2" fontId="26" fillId="11" borderId="29" xfId="0" applyNumberFormat="1" applyFont="1" applyFill="1" applyBorder="1" applyAlignment="1">
      <alignment horizontal="center"/>
    </xf>
    <xf numFmtId="2" fontId="26" fillId="12" borderId="29" xfId="0" applyNumberFormat="1" applyFont="1" applyFill="1" applyBorder="1" applyAlignment="1">
      <alignment horizontal="center"/>
    </xf>
    <xf numFmtId="0" fontId="27" fillId="0" borderId="1" xfId="0" applyFont="1" applyBorder="1" applyAlignment="1">
      <alignment horizontal="center" wrapText="1"/>
    </xf>
    <xf numFmtId="2" fontId="27" fillId="0" borderId="1" xfId="0" applyNumberFormat="1" applyFont="1" applyBorder="1" applyAlignment="1">
      <alignment horizontal="center" wrapText="1"/>
    </xf>
    <xf numFmtId="0" fontId="0" fillId="0" borderId="1" xfId="0" applyBorder="1"/>
    <xf numFmtId="43" fontId="5" fillId="0" borderId="1" xfId="1" applyFont="1" applyBorder="1" applyAlignment="1"/>
    <xf numFmtId="0" fontId="28" fillId="3" borderId="0" xfId="0" applyFont="1" applyFill="1"/>
    <xf numFmtId="0" fontId="0" fillId="0" borderId="0" xfId="0" applyBorder="1"/>
    <xf numFmtId="0" fontId="0" fillId="0" borderId="30" xfId="0" applyFill="1" applyBorder="1" applyAlignment="1">
      <alignment horizont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>
      <alignment horizontal="left" vertical="center"/>
    </xf>
    <xf numFmtId="43" fontId="5" fillId="0" borderId="0" xfId="1" applyFont="1" applyBorder="1" applyAlignment="1" applyProtection="1">
      <alignment horizontal="left" vertical="center"/>
      <protection locked="0"/>
    </xf>
    <xf numFmtId="43" fontId="5" fillId="0" borderId="0" xfId="1" applyFont="1" applyBorder="1" applyAlignment="1" applyProtection="1">
      <alignment horizontal="left" vertical="center"/>
    </xf>
    <xf numFmtId="43" fontId="5" fillId="0" borderId="0" xfId="1" applyFont="1" applyBorder="1" applyAlignment="1" applyProtection="1">
      <alignment horizontal="center" vertical="center"/>
      <protection locked="0"/>
    </xf>
    <xf numFmtId="0" fontId="0" fillId="5" borderId="0" xfId="0" applyFill="1"/>
    <xf numFmtId="0" fontId="0" fillId="0" borderId="30" xfId="0" applyFill="1" applyBorder="1" applyAlignment="1">
      <alignment wrapText="1"/>
    </xf>
    <xf numFmtId="43" fontId="5" fillId="0" borderId="0" xfId="1" applyFont="1" applyBorder="1" applyAlignment="1"/>
    <xf numFmtId="43" fontId="0" fillId="5" borderId="1" xfId="0" applyNumberFormat="1" applyFill="1" applyBorder="1"/>
    <xf numFmtId="0" fontId="0" fillId="0" borderId="3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2" fontId="0" fillId="9" borderId="3" xfId="0" applyNumberFormat="1" applyFill="1" applyBorder="1"/>
    <xf numFmtId="2" fontId="25" fillId="0" borderId="3" xfId="3" applyNumberFormat="1" applyFont="1" applyFill="1" applyBorder="1" applyAlignment="1">
      <alignment horizontal="center"/>
    </xf>
    <xf numFmtId="0" fontId="0" fillId="0" borderId="3" xfId="0" applyFill="1" applyBorder="1"/>
    <xf numFmtId="2" fontId="0" fillId="0" borderId="3" xfId="0" applyNumberFormat="1" applyBorder="1" applyAlignment="1">
      <alignment horizontal="center"/>
    </xf>
    <xf numFmtId="43" fontId="0" fillId="5" borderId="3" xfId="0" applyNumberFormat="1" applyFill="1" applyBorder="1"/>
    <xf numFmtId="0" fontId="8" fillId="0" borderId="9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8" fillId="0" borderId="10" xfId="0" applyFont="1" applyFill="1" applyBorder="1" applyAlignment="1">
      <alignment wrapText="1"/>
    </xf>
    <xf numFmtId="0" fontId="8" fillId="0" borderId="11" xfId="0" applyFont="1" applyFill="1" applyBorder="1" applyAlignment="1">
      <alignment wrapText="1"/>
    </xf>
    <xf numFmtId="0" fontId="0" fillId="0" borderId="32" xfId="0" applyBorder="1" applyAlignment="1">
      <alignment wrapText="1"/>
    </xf>
    <xf numFmtId="0" fontId="0" fillId="0" borderId="28" xfId="0" applyBorder="1" applyAlignment="1">
      <alignment wrapText="1"/>
    </xf>
    <xf numFmtId="0" fontId="0" fillId="0" borderId="33" xfId="0" applyBorder="1" applyAlignment="1">
      <alignment wrapText="1"/>
    </xf>
    <xf numFmtId="0" fontId="0" fillId="0" borderId="34" xfId="0" applyBorder="1"/>
    <xf numFmtId="2" fontId="26" fillId="12" borderId="35" xfId="0" applyNumberFormat="1" applyFont="1" applyFill="1" applyBorder="1" applyAlignment="1">
      <alignment horizontal="center"/>
    </xf>
    <xf numFmtId="0" fontId="29" fillId="3" borderId="0" xfId="0" applyFont="1" applyFill="1"/>
    <xf numFmtId="43" fontId="5" fillId="2" borderId="33" xfId="1" applyFont="1" applyFill="1" applyBorder="1" applyAlignment="1">
      <alignment horizontal="center" wrapText="1"/>
    </xf>
    <xf numFmtId="43" fontId="5" fillId="2" borderId="32" xfId="1" applyFont="1" applyFill="1" applyBorder="1" applyAlignment="1">
      <alignment horizontal="center" wrapText="1"/>
    </xf>
    <xf numFmtId="164" fontId="5" fillId="2" borderId="35" xfId="1" applyNumberFormat="1" applyFont="1" applyFill="1" applyBorder="1" applyAlignment="1">
      <alignment horizontal="center" wrapText="1"/>
    </xf>
    <xf numFmtId="164" fontId="5" fillId="2" borderId="34" xfId="1" applyNumberFormat="1" applyFont="1" applyFill="1" applyBorder="1" applyAlignment="1">
      <alignment horizontal="center" wrapText="1"/>
    </xf>
    <xf numFmtId="43" fontId="5" fillId="8" borderId="37" xfId="1" applyFont="1" applyFill="1" applyBorder="1" applyAlignment="1">
      <alignment horizontal="center" wrapText="1"/>
    </xf>
    <xf numFmtId="43" fontId="5" fillId="8" borderId="38" xfId="1" applyFont="1" applyFill="1" applyBorder="1" applyAlignment="1">
      <alignment horizontal="center" wrapText="1"/>
    </xf>
    <xf numFmtId="43" fontId="5" fillId="0" borderId="8" xfId="1" applyFont="1" applyBorder="1"/>
    <xf numFmtId="43" fontId="5" fillId="0" borderId="7" xfId="1" applyFont="1" applyBorder="1"/>
    <xf numFmtId="0" fontId="30" fillId="0" borderId="7" xfId="0" applyFont="1" applyBorder="1" applyAlignment="1"/>
    <xf numFmtId="43" fontId="5" fillId="0" borderId="39" xfId="1" applyFont="1" applyBorder="1" applyAlignment="1">
      <alignment horizontal="center"/>
    </xf>
    <xf numFmtId="43" fontId="5" fillId="0" borderId="8" xfId="1" applyFont="1" applyBorder="1" applyAlignment="1">
      <alignment horizontal="center"/>
    </xf>
    <xf numFmtId="0" fontId="30" fillId="0" borderId="7" xfId="0" applyFont="1" applyBorder="1" applyAlignment="1">
      <alignment horizontal="center"/>
    </xf>
    <xf numFmtId="0" fontId="30" fillId="0" borderId="34" xfId="0" applyFont="1" applyBorder="1" applyAlignment="1"/>
    <xf numFmtId="43" fontId="5" fillId="0" borderId="40" xfId="1" applyFont="1" applyBorder="1" applyAlignment="1">
      <alignment horizontal="center"/>
    </xf>
    <xf numFmtId="43" fontId="5" fillId="0" borderId="35" xfId="1" applyFont="1" applyBorder="1" applyAlignment="1">
      <alignment horizontal="center"/>
    </xf>
    <xf numFmtId="0" fontId="30" fillId="0" borderId="34" xfId="0" applyFont="1" applyBorder="1" applyAlignment="1">
      <alignment horizontal="center"/>
    </xf>
    <xf numFmtId="43" fontId="5" fillId="0" borderId="35" xfId="1" applyFont="1" applyBorder="1"/>
    <xf numFmtId="43" fontId="5" fillId="0" borderId="34" xfId="1" applyFont="1" applyBorder="1"/>
    <xf numFmtId="0" fontId="7" fillId="0" borderId="0" xfId="0" applyFont="1"/>
    <xf numFmtId="2" fontId="0" fillId="15" borderId="2" xfId="0" applyNumberFormat="1" applyFill="1" applyBorder="1"/>
    <xf numFmtId="43" fontId="0" fillId="0" borderId="0" xfId="1" applyFont="1" applyAlignment="1" applyProtection="1">
      <alignment horizontal="right"/>
    </xf>
    <xf numFmtId="0" fontId="0" fillId="0" borderId="0" xfId="0" applyAlignment="1">
      <alignment horizontal="right"/>
    </xf>
    <xf numFmtId="0" fontId="8" fillId="0" borderId="0" xfId="0" applyFont="1" applyAlignment="1" applyProtection="1">
      <alignment horizontal="center" vertical="center"/>
    </xf>
    <xf numFmtId="43" fontId="13" fillId="7" borderId="0" xfId="1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Fill="1" applyBorder="1"/>
    <xf numFmtId="0" fontId="0" fillId="0" borderId="0" xfId="0" applyBorder="1" applyAlignment="1" applyProtection="1">
      <alignment horizontal="left" vertical="center"/>
      <protection locked="0"/>
    </xf>
    <xf numFmtId="43" fontId="11" fillId="6" borderId="17" xfId="1" applyFont="1" applyFill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right"/>
    </xf>
    <xf numFmtId="0" fontId="0" fillId="0" borderId="1" xfId="0" applyBorder="1" applyAlignment="1" applyProtection="1">
      <alignment horizontal="center" vertical="center"/>
      <protection locked="0"/>
    </xf>
    <xf numFmtId="43" fontId="5" fillId="0" borderId="44" xfId="1" applyFont="1" applyFill="1" applyBorder="1"/>
    <xf numFmtId="43" fontId="5" fillId="0" borderId="45" xfId="1" applyFont="1" applyFill="1" applyBorder="1"/>
    <xf numFmtId="0" fontId="11" fillId="6" borderId="17" xfId="1" applyNumberFormat="1" applyFont="1" applyFill="1" applyBorder="1" applyAlignment="1" applyProtection="1">
      <alignment horizontal="center" vertical="center" readingOrder="2"/>
    </xf>
    <xf numFmtId="165" fontId="11" fillId="6" borderId="17" xfId="1" applyNumberFormat="1" applyFont="1" applyFill="1" applyBorder="1" applyAlignment="1" applyProtection="1">
      <alignment horizontal="center" vertical="center"/>
    </xf>
    <xf numFmtId="165" fontId="11" fillId="6" borderId="17" xfId="1" applyNumberFormat="1" applyFont="1" applyFill="1" applyBorder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right" readingOrder="2"/>
    </xf>
    <xf numFmtId="43" fontId="14" fillId="7" borderId="0" xfId="1" applyFont="1" applyFill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right" readingOrder="2"/>
    </xf>
    <xf numFmtId="0" fontId="0" fillId="0" borderId="0" xfId="0" applyAlignment="1" applyProtection="1">
      <alignment wrapText="1"/>
    </xf>
    <xf numFmtId="0" fontId="20" fillId="0" borderId="0" xfId="0" applyFont="1" applyAlignment="1" applyProtection="1">
      <alignment horizontal="right" readingOrder="2"/>
    </xf>
    <xf numFmtId="0" fontId="31" fillId="0" borderId="0" xfId="0" applyFont="1" applyProtection="1"/>
    <xf numFmtId="0" fontId="0" fillId="0" borderId="0" xfId="0" applyAlignment="1" applyProtection="1">
      <alignment readingOrder="2"/>
    </xf>
    <xf numFmtId="0" fontId="0" fillId="0" borderId="0" xfId="0" applyProtection="1">
      <protection locked="0"/>
    </xf>
    <xf numFmtId="43" fontId="5" fillId="0" borderId="1" xfId="1" applyFont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164" fontId="11" fillId="6" borderId="17" xfId="1" applyNumberFormat="1" applyFont="1" applyFill="1" applyBorder="1" applyAlignment="1" applyProtection="1">
      <alignment horizontal="center" vertical="center"/>
      <protection locked="0"/>
    </xf>
    <xf numFmtId="0" fontId="11" fillId="6" borderId="17" xfId="1" applyNumberFormat="1" applyFont="1" applyFill="1" applyBorder="1" applyAlignment="1" applyProtection="1">
      <alignment horizontal="center" vertical="center" readingOrder="2"/>
      <protection locked="0"/>
    </xf>
    <xf numFmtId="0" fontId="34" fillId="0" borderId="0" xfId="0" applyFont="1" applyAlignment="1" applyProtection="1">
      <alignment horizontal="right"/>
    </xf>
    <xf numFmtId="9" fontId="0" fillId="0" borderId="0" xfId="0" applyNumberFormat="1"/>
    <xf numFmtId="1" fontId="23" fillId="5" borderId="1" xfId="0" applyNumberFormat="1" applyFont="1" applyFill="1" applyBorder="1" applyAlignment="1">
      <alignment horizontal="center"/>
    </xf>
    <xf numFmtId="2" fontId="35" fillId="0" borderId="1" xfId="0" applyNumberFormat="1" applyFont="1" applyBorder="1" applyAlignment="1">
      <alignment horizontal="center"/>
    </xf>
    <xf numFmtId="1" fontId="23" fillId="0" borderId="1" xfId="0" applyNumberFormat="1" applyFont="1" applyBorder="1" applyAlignment="1">
      <alignment horizontal="center"/>
    </xf>
    <xf numFmtId="2" fontId="35" fillId="0" borderId="26" xfId="0" applyNumberFormat="1" applyFont="1" applyBorder="1" applyAlignment="1">
      <alignment horizontal="center"/>
    </xf>
    <xf numFmtId="1" fontId="23" fillId="14" borderId="1" xfId="0" applyNumberFormat="1" applyFont="1" applyFill="1" applyBorder="1" applyAlignment="1">
      <alignment horizontal="center"/>
    </xf>
    <xf numFmtId="1" fontId="23" fillId="0" borderId="27" xfId="0" applyNumberFormat="1" applyFont="1" applyBorder="1" applyAlignment="1">
      <alignment horizontal="center"/>
    </xf>
    <xf numFmtId="2" fontId="35" fillId="0" borderId="27" xfId="0" applyNumberFormat="1" applyFont="1" applyBorder="1" applyAlignment="1">
      <alignment horizontal="center"/>
    </xf>
    <xf numFmtId="0" fontId="8" fillId="0" borderId="0" xfId="0" applyFont="1" applyProtection="1"/>
    <xf numFmtId="43" fontId="14" fillId="7" borderId="0" xfId="1" applyFont="1" applyFill="1" applyBorder="1" applyAlignment="1" applyProtection="1">
      <alignment horizontal="center" vertical="center" wrapText="1"/>
    </xf>
    <xf numFmtId="0" fontId="36" fillId="0" borderId="20" xfId="0" applyFont="1" applyBorder="1" applyAlignment="1">
      <alignment horizontal="right" readingOrder="1"/>
    </xf>
    <xf numFmtId="43" fontId="0" fillId="5" borderId="30" xfId="0" applyNumberFormat="1" applyFill="1" applyBorder="1"/>
    <xf numFmtId="0" fontId="8" fillId="0" borderId="30" xfId="0" applyFont="1" applyFill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8" fillId="16" borderId="1" xfId="0" applyFont="1" applyFill="1" applyBorder="1"/>
    <xf numFmtId="0" fontId="0" fillId="0" borderId="7" xfId="0" applyBorder="1"/>
    <xf numFmtId="0" fontId="0" fillId="0" borderId="8" xfId="0" applyBorder="1"/>
    <xf numFmtId="0" fontId="0" fillId="0" borderId="26" xfId="0" applyBorder="1"/>
    <xf numFmtId="0" fontId="8" fillId="0" borderId="1" xfId="0" applyFont="1" applyBorder="1"/>
    <xf numFmtId="0" fontId="8" fillId="0" borderId="1" xfId="0" applyFont="1" applyFill="1" applyBorder="1"/>
    <xf numFmtId="0" fontId="0" fillId="0" borderId="0" xfId="0" applyFill="1"/>
    <xf numFmtId="0" fontId="8" fillId="17" borderId="7" xfId="0" applyFont="1" applyFill="1" applyBorder="1"/>
    <xf numFmtId="0" fontId="8" fillId="17" borderId="8" xfId="0" applyFont="1" applyFill="1" applyBorder="1"/>
    <xf numFmtId="0" fontId="0" fillId="18" borderId="26" xfId="0" applyFill="1" applyBorder="1"/>
    <xf numFmtId="0" fontId="8" fillId="0" borderId="50" xfId="0" applyFont="1" applyBorder="1" applyAlignment="1"/>
    <xf numFmtId="164" fontId="11" fillId="6" borderId="17" xfId="1" applyNumberFormat="1" applyFont="1" applyFill="1" applyBorder="1" applyAlignment="1" applyProtection="1">
      <alignment horizontal="center" vertical="center" wrapText="1"/>
      <protection locked="0"/>
    </xf>
    <xf numFmtId="0" fontId="37" fillId="0" borderId="0" xfId="0" applyFont="1" applyAlignment="1">
      <alignment horizontal="center" readingOrder="2"/>
    </xf>
    <xf numFmtId="164" fontId="5" fillId="0" borderId="1" xfId="1" applyNumberFormat="1" applyFont="1" applyBorder="1" applyAlignment="1" applyProtection="1">
      <alignment horizontal="left" vertical="center"/>
      <protection locked="0"/>
    </xf>
    <xf numFmtId="164" fontId="5" fillId="0" borderId="1" xfId="1" applyNumberFormat="1" applyFont="1" applyBorder="1" applyAlignment="1" applyProtection="1">
      <alignment horizontal="left" vertical="center"/>
    </xf>
    <xf numFmtId="43" fontId="14" fillId="7" borderId="0" xfId="1" applyFont="1" applyFill="1" applyBorder="1" applyAlignment="1" applyProtection="1">
      <alignment horizontal="center" vertical="center" wrapText="1"/>
    </xf>
    <xf numFmtId="0" fontId="38" fillId="0" borderId="0" xfId="0" applyFont="1" applyAlignment="1">
      <alignment horizontal="right" readingOrder="2"/>
    </xf>
    <xf numFmtId="0" fontId="8" fillId="0" borderId="1" xfId="0" applyFont="1" applyBorder="1" applyAlignment="1"/>
    <xf numFmtId="166" fontId="11" fillId="6" borderId="17" xfId="1" applyNumberFormat="1" applyFont="1" applyFill="1" applyBorder="1" applyAlignment="1" applyProtection="1">
      <alignment horizontal="center" vertical="center"/>
    </xf>
    <xf numFmtId="43" fontId="14" fillId="7" borderId="0" xfId="1" applyFont="1" applyFill="1" applyBorder="1" applyAlignment="1" applyProtection="1">
      <alignment horizontal="center" vertical="center" wrapText="1"/>
    </xf>
    <xf numFmtId="0" fontId="22" fillId="0" borderId="1" xfId="4" applyFont="1" applyBorder="1" applyAlignment="1">
      <alignment horizontal="center"/>
    </xf>
    <xf numFmtId="0" fontId="26" fillId="0" borderId="1" xfId="4" applyFont="1" applyBorder="1" applyAlignment="1">
      <alignment horizontal="center"/>
    </xf>
    <xf numFmtId="43" fontId="26" fillId="0" borderId="1" xfId="5" applyFont="1" applyBorder="1" applyAlignment="1">
      <alignment horizontal="center"/>
    </xf>
    <xf numFmtId="2" fontId="35" fillId="5" borderId="1" xfId="0" applyNumberFormat="1" applyFont="1" applyFill="1" applyBorder="1" applyAlignment="1">
      <alignment horizontal="center"/>
    </xf>
    <xf numFmtId="0" fontId="40" fillId="0" borderId="54" xfId="0" applyFont="1" applyBorder="1" applyAlignment="1">
      <alignment horizontal="center" wrapText="1" readingOrder="2"/>
    </xf>
    <xf numFmtId="2" fontId="41" fillId="0" borderId="22" xfId="0" applyNumberFormat="1" applyFont="1" applyBorder="1" applyAlignment="1">
      <alignment horizontal="center" wrapText="1" readingOrder="2"/>
    </xf>
    <xf numFmtId="2" fontId="0" fillId="19" borderId="7" xfId="0" applyNumberFormat="1" applyFill="1" applyBorder="1"/>
    <xf numFmtId="2" fontId="0" fillId="19" borderId="8" xfId="0" applyNumberFormat="1" applyFill="1" applyBorder="1"/>
    <xf numFmtId="2" fontId="0" fillId="19" borderId="34" xfId="0" applyNumberFormat="1" applyFill="1" applyBorder="1"/>
    <xf numFmtId="2" fontId="0" fillId="19" borderId="35" xfId="0" applyNumberFormat="1" applyFill="1" applyBorder="1"/>
    <xf numFmtId="2" fontId="0" fillId="19" borderId="26" xfId="0" applyNumberFormat="1" applyFill="1" applyBorder="1"/>
    <xf numFmtId="2" fontId="0" fillId="19" borderId="49" xfId="0" applyNumberFormat="1" applyFill="1" applyBorder="1"/>
    <xf numFmtId="0" fontId="8" fillId="0" borderId="0" xfId="0" applyFont="1" applyBorder="1" applyAlignment="1"/>
    <xf numFmtId="2" fontId="0" fillId="19" borderId="2" xfId="0" applyNumberFormat="1" applyFill="1" applyBorder="1"/>
    <xf numFmtId="2" fontId="0" fillId="19" borderId="4" xfId="0" applyNumberFormat="1" applyFill="1" applyBorder="1"/>
    <xf numFmtId="2" fontId="29" fillId="19" borderId="2" xfId="0" applyNumberFormat="1" applyFont="1" applyFill="1" applyBorder="1"/>
    <xf numFmtId="2" fontId="29" fillId="19" borderId="4" xfId="0" applyNumberFormat="1" applyFont="1" applyFill="1" applyBorder="1"/>
    <xf numFmtId="2" fontId="0" fillId="19" borderId="52" xfId="0" applyNumberFormat="1" applyFill="1" applyBorder="1"/>
    <xf numFmtId="2" fontId="0" fillId="19" borderId="53" xfId="0" applyNumberFormat="1" applyFill="1" applyBorder="1"/>
    <xf numFmtId="0" fontId="0" fillId="0" borderId="0" xfId="0" applyAlignment="1" applyProtection="1">
      <alignment horizontal="left" wrapText="1" readingOrder="2"/>
    </xf>
    <xf numFmtId="0" fontId="0" fillId="0" borderId="16" xfId="0" applyBorder="1"/>
    <xf numFmtId="0" fontId="0" fillId="0" borderId="20" xfId="0" applyBorder="1"/>
    <xf numFmtId="0" fontId="0" fillId="0" borderId="22" xfId="0" applyBorder="1"/>
    <xf numFmtId="0" fontId="0" fillId="0" borderId="21" xfId="0" applyBorder="1"/>
    <xf numFmtId="0" fontId="0" fillId="0" borderId="56" xfId="0" applyBorder="1"/>
    <xf numFmtId="0" fontId="0" fillId="0" borderId="56" xfId="0" applyFill="1" applyBorder="1"/>
    <xf numFmtId="0" fontId="0" fillId="0" borderId="54" xfId="0" applyFill="1" applyBorder="1"/>
    <xf numFmtId="2" fontId="43" fillId="0" borderId="0" xfId="0" applyNumberFormat="1" applyFont="1"/>
    <xf numFmtId="0" fontId="43" fillId="0" borderId="0" xfId="0" applyFont="1"/>
    <xf numFmtId="164" fontId="0" fillId="0" borderId="0" xfId="1" applyNumberFormat="1" applyFont="1"/>
    <xf numFmtId="0" fontId="0" fillId="0" borderId="5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2" fontId="0" fillId="19" borderId="55" xfId="0" applyNumberFormat="1" applyFill="1" applyBorder="1"/>
    <xf numFmtId="2" fontId="0" fillId="19" borderId="24" xfId="0" applyNumberFormat="1" applyFill="1" applyBorder="1"/>
    <xf numFmtId="2" fontId="0" fillId="19" borderId="16" xfId="0" applyNumberFormat="1" applyFill="1" applyBorder="1"/>
    <xf numFmtId="2" fontId="0" fillId="19" borderId="19" xfId="0" applyNumberFormat="1" applyFill="1" applyBorder="1"/>
    <xf numFmtId="2" fontId="0" fillId="19" borderId="20" xfId="0" applyNumberFormat="1" applyFill="1" applyBorder="1"/>
    <xf numFmtId="2" fontId="0" fillId="19" borderId="22" xfId="0" applyNumberFormat="1" applyFill="1" applyBorder="1"/>
    <xf numFmtId="2" fontId="0" fillId="19" borderId="23" xfId="0" applyNumberFormat="1" applyFill="1" applyBorder="1"/>
    <xf numFmtId="2" fontId="0" fillId="19" borderId="0" xfId="0" applyNumberFormat="1" applyFill="1" applyBorder="1"/>
    <xf numFmtId="2" fontId="0" fillId="19" borderId="21" xfId="0" applyNumberFormat="1" applyFill="1" applyBorder="1"/>
    <xf numFmtId="2" fontId="0" fillId="21" borderId="23" xfId="0" applyNumberFormat="1" applyFill="1" applyBorder="1"/>
    <xf numFmtId="2" fontId="0" fillId="21" borderId="24" xfId="0" applyNumberFormat="1" applyFill="1" applyBorder="1"/>
    <xf numFmtId="2" fontId="0" fillId="21" borderId="0" xfId="0" applyNumberFormat="1" applyFill="1" applyBorder="1"/>
    <xf numFmtId="2" fontId="0" fillId="21" borderId="19" xfId="0" applyNumberFormat="1" applyFill="1" applyBorder="1"/>
    <xf numFmtId="2" fontId="0" fillId="21" borderId="21" xfId="0" applyNumberFormat="1" applyFill="1" applyBorder="1"/>
    <xf numFmtId="2" fontId="0" fillId="21" borderId="22" xfId="0" applyNumberFormat="1" applyFill="1" applyBorder="1"/>
    <xf numFmtId="2" fontId="0" fillId="21" borderId="55" xfId="0" applyNumberFormat="1" applyFill="1" applyBorder="1"/>
    <xf numFmtId="2" fontId="0" fillId="21" borderId="16" xfId="0" applyNumberFormat="1" applyFill="1" applyBorder="1"/>
    <xf numFmtId="2" fontId="0" fillId="21" borderId="20" xfId="0" applyNumberFormat="1" applyFill="1" applyBorder="1"/>
    <xf numFmtId="0" fontId="42" fillId="0" borderId="0" xfId="0" applyFont="1"/>
    <xf numFmtId="0" fontId="42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 readingOrder="2"/>
    </xf>
    <xf numFmtId="0" fontId="46" fillId="6" borderId="17" xfId="0" applyFont="1" applyFill="1" applyBorder="1" applyAlignment="1" applyProtection="1">
      <alignment horizontal="center" vertical="center"/>
      <protection locked="0"/>
    </xf>
    <xf numFmtId="165" fontId="46" fillId="6" borderId="17" xfId="1" applyNumberFormat="1" applyFont="1" applyFill="1" applyBorder="1" applyAlignment="1" applyProtection="1">
      <alignment horizontal="center" vertical="center"/>
      <protection locked="0"/>
    </xf>
    <xf numFmtId="0" fontId="47" fillId="0" borderId="0" xfId="0" applyFont="1" applyAlignment="1">
      <alignment horizontal="center"/>
    </xf>
    <xf numFmtId="0" fontId="48" fillId="0" borderId="0" xfId="0" applyFont="1" applyAlignment="1">
      <alignment horizontal="center" readingOrder="2"/>
    </xf>
    <xf numFmtId="0" fontId="45" fillId="6" borderId="17" xfId="0" applyFont="1" applyFill="1" applyBorder="1" applyAlignment="1" applyProtection="1">
      <alignment horizontal="center" vertical="center" wrapText="1" readingOrder="2"/>
      <protection locked="0"/>
    </xf>
    <xf numFmtId="0" fontId="5" fillId="0" borderId="0" xfId="6" applyFill="1"/>
    <xf numFmtId="0" fontId="0" fillId="0" borderId="0" xfId="0" applyAlignment="1">
      <alignment horizontal="center" vertical="center"/>
    </xf>
    <xf numFmtId="43" fontId="44" fillId="0" borderId="0" xfId="1" applyFont="1" applyFill="1" applyBorder="1" applyAlignment="1" applyProtection="1">
      <alignment horizontal="center" vertical="center" wrapText="1"/>
    </xf>
    <xf numFmtId="2" fontId="0" fillId="0" borderId="0" xfId="0" applyNumberFormat="1" applyAlignment="1">
      <alignment horizontal="center" vertical="center"/>
    </xf>
    <xf numFmtId="43" fontId="14" fillId="7" borderId="0" xfId="1" applyFont="1" applyFill="1" applyBorder="1" applyAlignment="1" applyProtection="1">
      <alignment horizontal="center" vertical="center" wrapText="1"/>
    </xf>
    <xf numFmtId="43" fontId="14" fillId="7" borderId="0" xfId="1" applyFont="1" applyFill="1" applyBorder="1" applyAlignment="1" applyProtection="1">
      <alignment horizontal="right" vertical="center" wrapText="1"/>
    </xf>
    <xf numFmtId="0" fontId="27" fillId="0" borderId="1" xfId="0" applyFont="1" applyBorder="1" applyAlignment="1">
      <alignment wrapText="1"/>
    </xf>
    <xf numFmtId="0" fontId="49" fillId="0" borderId="5" xfId="0" applyFont="1" applyBorder="1" applyAlignment="1" applyProtection="1">
      <alignment horizontal="left"/>
    </xf>
    <xf numFmtId="167" fontId="49" fillId="0" borderId="15" xfId="0" applyNumberFormat="1" applyFont="1" applyBorder="1" applyProtection="1"/>
    <xf numFmtId="0" fontId="50" fillId="0" borderId="57" xfId="0" applyFont="1" applyBorder="1" applyAlignment="1">
      <alignment horizontal="left" readingOrder="1"/>
    </xf>
    <xf numFmtId="0" fontId="50" fillId="0" borderId="5" xfId="0" applyFont="1" applyBorder="1" applyAlignment="1">
      <alignment horizontal="right" readingOrder="2"/>
    </xf>
    <xf numFmtId="0" fontId="50" fillId="0" borderId="54" xfId="0" applyFont="1" applyBorder="1" applyAlignment="1">
      <alignment horizontal="right" readingOrder="2"/>
    </xf>
    <xf numFmtId="0" fontId="50" fillId="0" borderId="20" xfId="0" applyFont="1" applyBorder="1" applyAlignment="1">
      <alignment horizontal="right" readingOrder="1"/>
    </xf>
    <xf numFmtId="0" fontId="51" fillId="0" borderId="0" xfId="0" applyFont="1" applyAlignment="1">
      <alignment horizontal="center"/>
    </xf>
    <xf numFmtId="43" fontId="0" fillId="0" borderId="1" xfId="1" applyFont="1" applyBorder="1"/>
    <xf numFmtId="165" fontId="11" fillId="6" borderId="17" xfId="1" applyNumberFormat="1" applyFont="1" applyFill="1" applyBorder="1" applyAlignment="1" applyProtection="1">
      <alignment horizontal="center" vertical="center" readingOrder="2"/>
      <protection locked="0"/>
    </xf>
    <xf numFmtId="0" fontId="8" fillId="0" borderId="1" xfId="0" applyFont="1" applyBorder="1" applyAlignment="1">
      <alignment wrapText="1"/>
    </xf>
    <xf numFmtId="43" fontId="8" fillId="0" borderId="1" xfId="1" applyFont="1" applyBorder="1" applyAlignment="1">
      <alignment wrapText="1"/>
    </xf>
    <xf numFmtId="165" fontId="11" fillId="6" borderId="17" xfId="1" applyNumberFormat="1" applyFont="1" applyFill="1" applyBorder="1" applyAlignment="1" applyProtection="1">
      <alignment horizontal="center" vertical="center" readingOrder="2"/>
    </xf>
    <xf numFmtId="0" fontId="50" fillId="0" borderId="57" xfId="0" applyFont="1" applyBorder="1" applyAlignment="1">
      <alignment horizontal="right" readingOrder="2"/>
    </xf>
    <xf numFmtId="0" fontId="50" fillId="0" borderId="54" xfId="0" applyFont="1" applyBorder="1" applyAlignment="1">
      <alignment horizontal="right" readingOrder="1"/>
    </xf>
    <xf numFmtId="43" fontId="52" fillId="22" borderId="0" xfId="1" applyFont="1" applyFill="1" applyBorder="1" applyAlignment="1" applyProtection="1">
      <alignment horizontal="center" vertical="center" wrapText="1"/>
    </xf>
    <xf numFmtId="43" fontId="52" fillId="0" borderId="0" xfId="1" applyFont="1" applyFill="1" applyBorder="1" applyAlignment="1" applyProtection="1">
      <alignment horizontal="center" vertical="center" wrapText="1"/>
    </xf>
    <xf numFmtId="165" fontId="11" fillId="6" borderId="17" xfId="1" applyNumberFormat="1" applyFont="1" applyFill="1" applyBorder="1" applyAlignment="1" applyProtection="1">
      <alignment horizontal="center" vertical="center" wrapText="1" readingOrder="2"/>
      <protection locked="0"/>
    </xf>
    <xf numFmtId="9" fontId="0" fillId="0" borderId="0" xfId="0" applyNumberFormat="1" applyProtection="1"/>
    <xf numFmtId="10" fontId="0" fillId="0" borderId="0" xfId="0" applyNumberFormat="1" applyProtection="1"/>
    <xf numFmtId="165" fontId="11" fillId="6" borderId="17" xfId="1" applyNumberFormat="1" applyFont="1" applyFill="1" applyBorder="1" applyAlignment="1" applyProtection="1">
      <alignment horizontal="center" vertical="center" wrapText="1" readingOrder="2"/>
    </xf>
    <xf numFmtId="0" fontId="12" fillId="8" borderId="41" xfId="0" applyFont="1" applyFill="1" applyBorder="1" applyAlignment="1" applyProtection="1">
      <alignment horizontal="center" vertical="center"/>
    </xf>
    <xf numFmtId="0" fontId="12" fillId="8" borderId="42" xfId="0" applyFont="1" applyFill="1" applyBorder="1" applyAlignment="1" applyProtection="1">
      <alignment horizontal="center" vertical="center"/>
    </xf>
    <xf numFmtId="0" fontId="12" fillId="8" borderId="43" xfId="0" applyFont="1" applyFill="1" applyBorder="1" applyAlignment="1" applyProtection="1">
      <alignment horizontal="center" vertical="center"/>
    </xf>
    <xf numFmtId="43" fontId="14" fillId="7" borderId="0" xfId="1" applyFont="1" applyFill="1" applyBorder="1" applyAlignment="1" applyProtection="1">
      <alignment horizontal="center" vertical="center" wrapText="1"/>
    </xf>
    <xf numFmtId="0" fontId="12" fillId="8" borderId="41" xfId="0" applyFont="1" applyFill="1" applyBorder="1" applyAlignment="1" applyProtection="1">
      <alignment horizontal="right" vertical="center"/>
    </xf>
    <xf numFmtId="0" fontId="12" fillId="8" borderId="42" xfId="0" applyFont="1" applyFill="1" applyBorder="1" applyAlignment="1" applyProtection="1">
      <alignment horizontal="right" vertical="center"/>
    </xf>
    <xf numFmtId="0" fontId="12" fillId="8" borderId="43" xfId="0" applyFont="1" applyFill="1" applyBorder="1" applyAlignment="1" applyProtection="1">
      <alignment horizontal="right" vertical="center"/>
    </xf>
    <xf numFmtId="0" fontId="6" fillId="0" borderId="5" xfId="0" applyFont="1" applyBorder="1" applyAlignment="1" applyProtection="1">
      <alignment horizontal="center"/>
    </xf>
    <xf numFmtId="0" fontId="6" fillId="0" borderId="14" xfId="0" applyFont="1" applyBorder="1" applyAlignment="1" applyProtection="1">
      <alignment horizontal="center"/>
    </xf>
    <xf numFmtId="0" fontId="6" fillId="0" borderId="15" xfId="0" applyFont="1" applyBorder="1" applyAlignment="1" applyProtection="1">
      <alignment horizontal="center"/>
    </xf>
    <xf numFmtId="0" fontId="33" fillId="0" borderId="0" xfId="0" applyFont="1" applyAlignment="1" applyProtection="1">
      <alignment horizontal="center"/>
    </xf>
    <xf numFmtId="164" fontId="5" fillId="2" borderId="36" xfId="1" applyNumberFormat="1" applyFont="1" applyFill="1" applyBorder="1" applyAlignment="1">
      <alignment horizontal="center" wrapText="1"/>
    </xf>
    <xf numFmtId="164" fontId="5" fillId="2" borderId="33" xfId="1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0" fillId="0" borderId="25" xfId="0" applyFill="1" applyBorder="1" applyAlignment="1">
      <alignment horizontal="center" wrapText="1"/>
    </xf>
    <xf numFmtId="0" fontId="8" fillId="0" borderId="32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0" xfId="0" applyAlignment="1">
      <alignment horizontal="center"/>
    </xf>
    <xf numFmtId="0" fontId="8" fillId="3" borderId="16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5" xfId="0" applyFont="1" applyBorder="1" applyAlignment="1">
      <alignment horizontal="center"/>
    </xf>
  </cellXfs>
  <cellStyles count="7">
    <cellStyle name="40% - הדגשה1" xfId="6" builtinId="31"/>
    <cellStyle name="Comma" xfId="1" builtinId="3"/>
    <cellStyle name="Comma 2" xfId="5"/>
    <cellStyle name="Normal" xfId="0" builtinId="0"/>
    <cellStyle name="Normal 2" xfId="4"/>
    <cellStyle name="Percent" xfId="3" builtinId="5"/>
    <cellStyle name="Standard_KEPPEL36" xfId="2"/>
  </cellStyles>
  <dxfs count="7">
    <dxf>
      <fill>
        <patternFill>
          <fgColor theme="0"/>
          <bgColor rgb="FFF4F7FA"/>
        </patternFill>
      </fill>
      <border>
        <left style="dotted">
          <color theme="4"/>
        </left>
        <right style="dotted">
          <color theme="4"/>
        </right>
        <top style="dotted">
          <color theme="4"/>
        </top>
        <bottom style="dotted">
          <color theme="4"/>
        </bottom>
        <vertical/>
        <horizontal/>
      </border>
    </dxf>
    <dxf>
      <fill>
        <patternFill>
          <fgColor theme="0"/>
          <bgColor rgb="FFF4F7FA"/>
        </patternFill>
      </fill>
      <border>
        <left style="dotted">
          <color theme="4"/>
        </left>
        <right style="dotted">
          <color theme="4"/>
        </right>
        <top style="dotted">
          <color theme="4"/>
        </top>
        <bottom style="dotted">
          <color theme="4"/>
        </bottom>
        <vertical/>
        <horizontal/>
      </border>
    </dxf>
    <dxf>
      <font>
        <color theme="3"/>
      </font>
      <fill>
        <gradientFill>
          <stop position="0">
            <color theme="9" tint="0.80001220740379042"/>
          </stop>
          <stop position="1">
            <color theme="9"/>
          </stop>
        </gradientFill>
      </fill>
    </dxf>
    <dxf>
      <fill>
        <patternFill>
          <bgColor rgb="FFF4F7FA"/>
        </patternFill>
      </fill>
      <border>
        <left style="dotted">
          <color theme="4"/>
        </left>
        <right style="dotted">
          <color theme="4"/>
        </right>
        <top style="dotted">
          <color theme="4"/>
        </top>
        <bottom style="dotted">
          <color theme="4"/>
        </bottom>
      </border>
    </dxf>
    <dxf>
      <fill>
        <patternFill>
          <bgColor theme="9" tint="0.79998168889431442"/>
        </patternFill>
      </fill>
    </dxf>
    <dxf>
      <fill>
        <patternFill>
          <fgColor theme="9"/>
          <bgColor rgb="FF0070C0"/>
        </patternFill>
      </fill>
    </dxf>
    <dxf>
      <fill>
        <patternFill>
          <bgColor theme="9"/>
        </patternFill>
      </fill>
    </dxf>
  </dxfs>
  <tableStyles count="2" defaultTableStyle="TableStyleMedium9" defaultPivotStyle="PivotStyleLight16">
    <tableStyle name="סגנון טבלה 1" pivot="0" count="1">
      <tableStyleElement type="wholeTable" dxfId="6"/>
    </tableStyle>
    <tableStyle name="סגנון טבלה 2" pivot="0" count="1">
      <tableStyleElement type="wholeTable" dxfId="5"/>
    </tableStyle>
  </tableStyles>
  <colors>
    <mruColors>
      <color rgb="FFF4F7FA"/>
      <color rgb="FFF79646"/>
      <color rgb="FF4F81B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trlProps/ctrlProp1.xml><?xml version="1.0" encoding="utf-8"?>
<formControlPr xmlns="http://schemas.microsoft.com/office/spreadsheetml/2009/9/main" objectType="CheckBox" fmlaLink="$R$12" lockText="1"/>
</file>

<file path=xl/ctrlProps/ctrlProp10.xml><?xml version="1.0" encoding="utf-8"?>
<formControlPr xmlns="http://schemas.microsoft.com/office/spreadsheetml/2009/9/main" objectType="CheckBox" fmlaLink="$N$16" lockText="1"/>
</file>

<file path=xl/ctrlProps/ctrlProp100.xml><?xml version="1.0" encoding="utf-8"?>
<formControlPr xmlns="http://schemas.microsoft.com/office/spreadsheetml/2009/9/main" objectType="CheckBox" fmlaLink="$Q$12" lockText="1"/>
</file>

<file path=xl/ctrlProps/ctrlProp101.xml><?xml version="1.0" encoding="utf-8"?>
<formControlPr xmlns="http://schemas.microsoft.com/office/spreadsheetml/2009/9/main" objectType="CheckBox" fmlaLink="$P$12" lockText="1"/>
</file>

<file path=xl/ctrlProps/ctrlProp102.xml><?xml version="1.0" encoding="utf-8"?>
<formControlPr xmlns="http://schemas.microsoft.com/office/spreadsheetml/2009/9/main" objectType="CheckBox" checked="Checked" fmlaLink="$O$12" lockText="1"/>
</file>

<file path=xl/ctrlProps/ctrlProp103.xml><?xml version="1.0" encoding="utf-8"?>
<formControlPr xmlns="http://schemas.microsoft.com/office/spreadsheetml/2009/9/main" objectType="CheckBox" fmlaLink="$T$14" lockText="1"/>
</file>

<file path=xl/ctrlProps/ctrlProp104.xml><?xml version="1.0" encoding="utf-8"?>
<formControlPr xmlns="http://schemas.microsoft.com/office/spreadsheetml/2009/9/main" objectType="CheckBox" fmlaLink="$R$14" lockText="1"/>
</file>

<file path=xl/ctrlProps/ctrlProp105.xml><?xml version="1.0" encoding="utf-8"?>
<formControlPr xmlns="http://schemas.microsoft.com/office/spreadsheetml/2009/9/main" objectType="CheckBox" fmlaLink="$Q$14" lockText="1"/>
</file>

<file path=xl/ctrlProps/ctrlProp106.xml><?xml version="1.0" encoding="utf-8"?>
<formControlPr xmlns="http://schemas.microsoft.com/office/spreadsheetml/2009/9/main" objectType="CheckBox" fmlaLink="$P$14" lockText="1"/>
</file>

<file path=xl/ctrlProps/ctrlProp107.xml><?xml version="1.0" encoding="utf-8"?>
<formControlPr xmlns="http://schemas.microsoft.com/office/spreadsheetml/2009/9/main" objectType="CheckBox" checked="Checked" fmlaLink="$O$14" lockText="1"/>
</file>

<file path=xl/ctrlProps/ctrlProp108.xml><?xml version="1.0" encoding="utf-8"?>
<formControlPr xmlns="http://schemas.microsoft.com/office/spreadsheetml/2009/9/main" objectType="CheckBox" fmlaLink="$R$16" lockText="1"/>
</file>

<file path=xl/ctrlProps/ctrlProp109.xml><?xml version="1.0" encoding="utf-8"?>
<formControlPr xmlns="http://schemas.microsoft.com/office/spreadsheetml/2009/9/main" objectType="CheckBox" fmlaLink="$Q$16" lockText="1"/>
</file>

<file path=xl/ctrlProps/ctrlProp11.xml><?xml version="1.0" encoding="utf-8"?>
<formControlPr xmlns="http://schemas.microsoft.com/office/spreadsheetml/2009/9/main" objectType="CheckBox" fmlaLink="$O$16" lockText="1"/>
</file>

<file path=xl/ctrlProps/ctrlProp110.xml><?xml version="1.0" encoding="utf-8"?>
<formControlPr xmlns="http://schemas.microsoft.com/office/spreadsheetml/2009/9/main" objectType="CheckBox" fmlaLink="$P$16" lockText="1"/>
</file>

<file path=xl/ctrlProps/ctrlProp111.xml><?xml version="1.0" encoding="utf-8"?>
<formControlPr xmlns="http://schemas.microsoft.com/office/spreadsheetml/2009/9/main" objectType="CheckBox" fmlaLink="$O$16" lockText="1"/>
</file>

<file path=xl/ctrlProps/ctrlProp112.xml><?xml version="1.0" encoding="utf-8"?>
<formControlPr xmlns="http://schemas.microsoft.com/office/spreadsheetml/2009/9/main" objectType="CheckBox" fmlaLink="$R$18" lockText="1"/>
</file>

<file path=xl/ctrlProps/ctrlProp113.xml><?xml version="1.0" encoding="utf-8"?>
<formControlPr xmlns="http://schemas.microsoft.com/office/spreadsheetml/2009/9/main" objectType="CheckBox" fmlaLink="$Q$18" lockText="1"/>
</file>

<file path=xl/ctrlProps/ctrlProp114.xml><?xml version="1.0" encoding="utf-8"?>
<formControlPr xmlns="http://schemas.microsoft.com/office/spreadsheetml/2009/9/main" objectType="CheckBox" fmlaLink="$P$18" lockText="1"/>
</file>

<file path=xl/ctrlProps/ctrlProp115.xml><?xml version="1.0" encoding="utf-8"?>
<formControlPr xmlns="http://schemas.microsoft.com/office/spreadsheetml/2009/9/main" objectType="CheckBox" fmlaLink="$O$18" lockText="1"/>
</file>

<file path=xl/ctrlProps/ctrlProp116.xml><?xml version="1.0" encoding="utf-8"?>
<formControlPr xmlns="http://schemas.microsoft.com/office/spreadsheetml/2009/9/main" objectType="CheckBox" fmlaLink="$R$20" lockText="1"/>
</file>

<file path=xl/ctrlProps/ctrlProp117.xml><?xml version="1.0" encoding="utf-8"?>
<formControlPr xmlns="http://schemas.microsoft.com/office/spreadsheetml/2009/9/main" objectType="CheckBox" fmlaLink="$Q$20" lockText="1"/>
</file>

<file path=xl/ctrlProps/ctrlProp118.xml><?xml version="1.0" encoding="utf-8"?>
<formControlPr xmlns="http://schemas.microsoft.com/office/spreadsheetml/2009/9/main" objectType="CheckBox" fmlaLink="$P$20" lockText="1"/>
</file>

<file path=xl/ctrlProps/ctrlProp119.xml><?xml version="1.0" encoding="utf-8"?>
<formControlPr xmlns="http://schemas.microsoft.com/office/spreadsheetml/2009/9/main" objectType="CheckBox" fmlaLink="$O$20" lockText="1"/>
</file>

<file path=xl/ctrlProps/ctrlProp12.xml><?xml version="1.0" encoding="utf-8"?>
<formControlPr xmlns="http://schemas.microsoft.com/office/spreadsheetml/2009/9/main" objectType="CheckBox" fmlaLink="$P$16" lockText="1"/>
</file>

<file path=xl/ctrlProps/ctrlProp120.xml><?xml version="1.0" encoding="utf-8"?>
<formControlPr xmlns="http://schemas.microsoft.com/office/spreadsheetml/2009/9/main" objectType="CheckBox" fmlaLink="$R$22" lockText="1"/>
</file>

<file path=xl/ctrlProps/ctrlProp121.xml><?xml version="1.0" encoding="utf-8"?>
<formControlPr xmlns="http://schemas.microsoft.com/office/spreadsheetml/2009/9/main" objectType="CheckBox" fmlaLink="$Q$22" lockText="1"/>
</file>

<file path=xl/ctrlProps/ctrlProp122.xml><?xml version="1.0" encoding="utf-8"?>
<formControlPr xmlns="http://schemas.microsoft.com/office/spreadsheetml/2009/9/main" objectType="CheckBox" fmlaLink="$P$22" lockText="1"/>
</file>

<file path=xl/ctrlProps/ctrlProp123.xml><?xml version="1.0" encoding="utf-8"?>
<formControlPr xmlns="http://schemas.microsoft.com/office/spreadsheetml/2009/9/main" objectType="CheckBox" fmlaLink="$O$22" lockText="1"/>
</file>

<file path=xl/ctrlProps/ctrlProp124.xml><?xml version="1.0" encoding="utf-8"?>
<formControlPr xmlns="http://schemas.microsoft.com/office/spreadsheetml/2009/9/main" objectType="CheckBox" fmlaLink="$R$24" lockText="1"/>
</file>

<file path=xl/ctrlProps/ctrlProp125.xml><?xml version="1.0" encoding="utf-8"?>
<formControlPr xmlns="http://schemas.microsoft.com/office/spreadsheetml/2009/9/main" objectType="CheckBox" fmlaLink="$Q$24" lockText="1"/>
</file>

<file path=xl/ctrlProps/ctrlProp126.xml><?xml version="1.0" encoding="utf-8"?>
<formControlPr xmlns="http://schemas.microsoft.com/office/spreadsheetml/2009/9/main" objectType="CheckBox" fmlaLink="$P$24" lockText="1"/>
</file>

<file path=xl/ctrlProps/ctrlProp127.xml><?xml version="1.0" encoding="utf-8"?>
<formControlPr xmlns="http://schemas.microsoft.com/office/spreadsheetml/2009/9/main" objectType="CheckBox" fmlaLink="$O$24" lockText="1"/>
</file>

<file path=xl/ctrlProps/ctrlProp128.xml><?xml version="1.0" encoding="utf-8"?>
<formControlPr xmlns="http://schemas.microsoft.com/office/spreadsheetml/2009/9/main" objectType="CheckBox" fmlaLink="$P$27" lockText="1"/>
</file>

<file path=xl/ctrlProps/ctrlProp129.xml><?xml version="1.0" encoding="utf-8"?>
<formControlPr xmlns="http://schemas.microsoft.com/office/spreadsheetml/2009/9/main" objectType="CheckBox" fmlaLink="$S$12" lockText="1"/>
</file>

<file path=xl/ctrlProps/ctrlProp13.xml><?xml version="1.0" encoding="utf-8"?>
<formControlPr xmlns="http://schemas.microsoft.com/office/spreadsheetml/2009/9/main" objectType="CheckBox" fmlaLink="$Q$16" lockText="1"/>
</file>

<file path=xl/ctrlProps/ctrlProp130.xml><?xml version="1.0" encoding="utf-8"?>
<formControlPr xmlns="http://schemas.microsoft.com/office/spreadsheetml/2009/9/main" objectType="CheckBox" fmlaLink="$S$14" lockText="1"/>
</file>

<file path=xl/ctrlProps/ctrlProp131.xml><?xml version="1.0" encoding="utf-8"?>
<formControlPr xmlns="http://schemas.microsoft.com/office/spreadsheetml/2009/9/main" objectType="CheckBox" fmlaLink="$S$16" lockText="1"/>
</file>

<file path=xl/ctrlProps/ctrlProp132.xml><?xml version="1.0" encoding="utf-8"?>
<formControlPr xmlns="http://schemas.microsoft.com/office/spreadsheetml/2009/9/main" objectType="CheckBox" fmlaLink="$S$18" lockText="1"/>
</file>

<file path=xl/ctrlProps/ctrlProp133.xml><?xml version="1.0" encoding="utf-8"?>
<formControlPr xmlns="http://schemas.microsoft.com/office/spreadsheetml/2009/9/main" objectType="CheckBox" fmlaLink="$S$20" lockText="1"/>
</file>

<file path=xl/ctrlProps/ctrlProp134.xml><?xml version="1.0" encoding="utf-8"?>
<formControlPr xmlns="http://schemas.microsoft.com/office/spreadsheetml/2009/9/main" objectType="CheckBox" fmlaLink="$S$22" lockText="1"/>
</file>

<file path=xl/ctrlProps/ctrlProp135.xml><?xml version="1.0" encoding="utf-8"?>
<formControlPr xmlns="http://schemas.microsoft.com/office/spreadsheetml/2009/9/main" objectType="CheckBox" fmlaLink="$S$24" lockText="1"/>
</file>

<file path=xl/ctrlProps/ctrlProp136.xml><?xml version="1.0" encoding="utf-8"?>
<formControlPr xmlns="http://schemas.microsoft.com/office/spreadsheetml/2009/9/main" objectType="CheckBox" fmlaLink="$Q$27" lockText="1"/>
</file>

<file path=xl/ctrlProps/ctrlProp137.xml><?xml version="1.0" encoding="utf-8"?>
<formControlPr xmlns="http://schemas.microsoft.com/office/spreadsheetml/2009/9/main" objectType="CheckBox" fmlaLink="$R$27" lockText="1"/>
</file>

<file path=xl/ctrlProps/ctrlProp138.xml><?xml version="1.0" encoding="utf-8"?>
<formControlPr xmlns="http://schemas.microsoft.com/office/spreadsheetml/2009/9/main" objectType="CheckBox" fmlaLink="$T$12" lockText="1"/>
</file>

<file path=xl/ctrlProps/ctrlProp139.xml><?xml version="1.0" encoding="utf-8"?>
<formControlPr xmlns="http://schemas.microsoft.com/office/spreadsheetml/2009/9/main" objectType="CheckBox" fmlaLink="$R$12" lockText="1"/>
</file>

<file path=xl/ctrlProps/ctrlProp14.xml><?xml version="1.0" encoding="utf-8"?>
<formControlPr xmlns="http://schemas.microsoft.com/office/spreadsheetml/2009/9/main" objectType="CheckBox" fmlaLink="$N$18" lockText="1"/>
</file>

<file path=xl/ctrlProps/ctrlProp140.xml><?xml version="1.0" encoding="utf-8"?>
<formControlPr xmlns="http://schemas.microsoft.com/office/spreadsheetml/2009/9/main" objectType="CheckBox" fmlaLink="$Q$12" lockText="1"/>
</file>

<file path=xl/ctrlProps/ctrlProp141.xml><?xml version="1.0" encoding="utf-8"?>
<formControlPr xmlns="http://schemas.microsoft.com/office/spreadsheetml/2009/9/main" objectType="CheckBox" fmlaLink="$P$12" lockText="1"/>
</file>

<file path=xl/ctrlProps/ctrlProp142.xml><?xml version="1.0" encoding="utf-8"?>
<formControlPr xmlns="http://schemas.microsoft.com/office/spreadsheetml/2009/9/main" objectType="CheckBox" fmlaLink="$O$12" lockText="1"/>
</file>

<file path=xl/ctrlProps/ctrlProp143.xml><?xml version="1.0" encoding="utf-8"?>
<formControlPr xmlns="http://schemas.microsoft.com/office/spreadsheetml/2009/9/main" objectType="CheckBox" fmlaLink="$T$14" lockText="1"/>
</file>

<file path=xl/ctrlProps/ctrlProp144.xml><?xml version="1.0" encoding="utf-8"?>
<formControlPr xmlns="http://schemas.microsoft.com/office/spreadsheetml/2009/9/main" objectType="CheckBox" fmlaLink="$R$14" lockText="1"/>
</file>

<file path=xl/ctrlProps/ctrlProp145.xml><?xml version="1.0" encoding="utf-8"?>
<formControlPr xmlns="http://schemas.microsoft.com/office/spreadsheetml/2009/9/main" objectType="CheckBox" fmlaLink="$Q$14" lockText="1"/>
</file>

<file path=xl/ctrlProps/ctrlProp146.xml><?xml version="1.0" encoding="utf-8"?>
<formControlPr xmlns="http://schemas.microsoft.com/office/spreadsheetml/2009/9/main" objectType="CheckBox" fmlaLink="$P$14" lockText="1"/>
</file>

<file path=xl/ctrlProps/ctrlProp147.xml><?xml version="1.0" encoding="utf-8"?>
<formControlPr xmlns="http://schemas.microsoft.com/office/spreadsheetml/2009/9/main" objectType="CheckBox" fmlaLink="$O$14" lockText="1"/>
</file>

<file path=xl/ctrlProps/ctrlProp148.xml><?xml version="1.0" encoding="utf-8"?>
<formControlPr xmlns="http://schemas.microsoft.com/office/spreadsheetml/2009/9/main" objectType="CheckBox" fmlaLink="$R$16" lockText="1"/>
</file>

<file path=xl/ctrlProps/ctrlProp149.xml><?xml version="1.0" encoding="utf-8"?>
<formControlPr xmlns="http://schemas.microsoft.com/office/spreadsheetml/2009/9/main" objectType="CheckBox" fmlaLink="$Q$16" lockText="1"/>
</file>

<file path=xl/ctrlProps/ctrlProp15.xml><?xml version="1.0" encoding="utf-8"?>
<formControlPr xmlns="http://schemas.microsoft.com/office/spreadsheetml/2009/9/main" objectType="CheckBox" fmlaLink="$O$18" lockText="1"/>
</file>

<file path=xl/ctrlProps/ctrlProp150.xml><?xml version="1.0" encoding="utf-8"?>
<formControlPr xmlns="http://schemas.microsoft.com/office/spreadsheetml/2009/9/main" objectType="CheckBox" fmlaLink="$P$16" lockText="1"/>
</file>

<file path=xl/ctrlProps/ctrlProp151.xml><?xml version="1.0" encoding="utf-8"?>
<formControlPr xmlns="http://schemas.microsoft.com/office/spreadsheetml/2009/9/main" objectType="CheckBox" fmlaLink="$O$16" lockText="1"/>
</file>

<file path=xl/ctrlProps/ctrlProp152.xml><?xml version="1.0" encoding="utf-8"?>
<formControlPr xmlns="http://schemas.microsoft.com/office/spreadsheetml/2009/9/main" objectType="CheckBox" fmlaLink="$R$18" lockText="1"/>
</file>

<file path=xl/ctrlProps/ctrlProp153.xml><?xml version="1.0" encoding="utf-8"?>
<formControlPr xmlns="http://schemas.microsoft.com/office/spreadsheetml/2009/9/main" objectType="CheckBox" fmlaLink="$Q$18" lockText="1"/>
</file>

<file path=xl/ctrlProps/ctrlProp154.xml><?xml version="1.0" encoding="utf-8"?>
<formControlPr xmlns="http://schemas.microsoft.com/office/spreadsheetml/2009/9/main" objectType="CheckBox" fmlaLink="$P$18" lockText="1"/>
</file>

<file path=xl/ctrlProps/ctrlProp155.xml><?xml version="1.0" encoding="utf-8"?>
<formControlPr xmlns="http://schemas.microsoft.com/office/spreadsheetml/2009/9/main" objectType="CheckBox" fmlaLink="$O$18" lockText="1"/>
</file>

<file path=xl/ctrlProps/ctrlProp156.xml><?xml version="1.0" encoding="utf-8"?>
<formControlPr xmlns="http://schemas.microsoft.com/office/spreadsheetml/2009/9/main" objectType="CheckBox" fmlaLink="$R$20" lockText="1"/>
</file>

<file path=xl/ctrlProps/ctrlProp157.xml><?xml version="1.0" encoding="utf-8"?>
<formControlPr xmlns="http://schemas.microsoft.com/office/spreadsheetml/2009/9/main" objectType="CheckBox" fmlaLink="$Q$20" lockText="1"/>
</file>

<file path=xl/ctrlProps/ctrlProp158.xml><?xml version="1.0" encoding="utf-8"?>
<formControlPr xmlns="http://schemas.microsoft.com/office/spreadsheetml/2009/9/main" objectType="CheckBox" fmlaLink="$P$20" lockText="1"/>
</file>

<file path=xl/ctrlProps/ctrlProp159.xml><?xml version="1.0" encoding="utf-8"?>
<formControlPr xmlns="http://schemas.microsoft.com/office/spreadsheetml/2009/9/main" objectType="CheckBox" fmlaLink="$O$20" lockText="1"/>
</file>

<file path=xl/ctrlProps/ctrlProp16.xml><?xml version="1.0" encoding="utf-8"?>
<formControlPr xmlns="http://schemas.microsoft.com/office/spreadsheetml/2009/9/main" objectType="CheckBox" fmlaLink="$P$18" lockText="1"/>
</file>

<file path=xl/ctrlProps/ctrlProp160.xml><?xml version="1.0" encoding="utf-8"?>
<formControlPr xmlns="http://schemas.microsoft.com/office/spreadsheetml/2009/9/main" objectType="CheckBox" fmlaLink="$R$22" lockText="1"/>
</file>

<file path=xl/ctrlProps/ctrlProp161.xml><?xml version="1.0" encoding="utf-8"?>
<formControlPr xmlns="http://schemas.microsoft.com/office/spreadsheetml/2009/9/main" objectType="CheckBox" fmlaLink="$Q$22" lockText="1"/>
</file>

<file path=xl/ctrlProps/ctrlProp162.xml><?xml version="1.0" encoding="utf-8"?>
<formControlPr xmlns="http://schemas.microsoft.com/office/spreadsheetml/2009/9/main" objectType="CheckBox" fmlaLink="$P$22" lockText="1"/>
</file>

<file path=xl/ctrlProps/ctrlProp163.xml><?xml version="1.0" encoding="utf-8"?>
<formControlPr xmlns="http://schemas.microsoft.com/office/spreadsheetml/2009/9/main" objectType="CheckBox" fmlaLink="$O$22" lockText="1"/>
</file>

<file path=xl/ctrlProps/ctrlProp164.xml><?xml version="1.0" encoding="utf-8"?>
<formControlPr xmlns="http://schemas.microsoft.com/office/spreadsheetml/2009/9/main" objectType="CheckBox" fmlaLink="$R$24" lockText="1"/>
</file>

<file path=xl/ctrlProps/ctrlProp165.xml><?xml version="1.0" encoding="utf-8"?>
<formControlPr xmlns="http://schemas.microsoft.com/office/spreadsheetml/2009/9/main" objectType="CheckBox" fmlaLink="$Q$24" lockText="1"/>
</file>

<file path=xl/ctrlProps/ctrlProp166.xml><?xml version="1.0" encoding="utf-8"?>
<formControlPr xmlns="http://schemas.microsoft.com/office/spreadsheetml/2009/9/main" objectType="CheckBox" fmlaLink="$P$24" lockText="1"/>
</file>

<file path=xl/ctrlProps/ctrlProp167.xml><?xml version="1.0" encoding="utf-8"?>
<formControlPr xmlns="http://schemas.microsoft.com/office/spreadsheetml/2009/9/main" objectType="CheckBox" fmlaLink="$O$24" lockText="1"/>
</file>

<file path=xl/ctrlProps/ctrlProp168.xml><?xml version="1.0" encoding="utf-8"?>
<formControlPr xmlns="http://schemas.microsoft.com/office/spreadsheetml/2009/9/main" objectType="CheckBox" fmlaLink="$P$27" lockText="1"/>
</file>

<file path=xl/ctrlProps/ctrlProp169.xml><?xml version="1.0" encoding="utf-8"?>
<formControlPr xmlns="http://schemas.microsoft.com/office/spreadsheetml/2009/9/main" objectType="CheckBox" fmlaLink="$S$12" lockText="1"/>
</file>

<file path=xl/ctrlProps/ctrlProp17.xml><?xml version="1.0" encoding="utf-8"?>
<formControlPr xmlns="http://schemas.microsoft.com/office/spreadsheetml/2009/9/main" objectType="CheckBox" fmlaLink="$Q$18" lockText="1"/>
</file>

<file path=xl/ctrlProps/ctrlProp170.xml><?xml version="1.0" encoding="utf-8"?>
<formControlPr xmlns="http://schemas.microsoft.com/office/spreadsheetml/2009/9/main" objectType="CheckBox" fmlaLink="$S$14" lockText="1"/>
</file>

<file path=xl/ctrlProps/ctrlProp171.xml><?xml version="1.0" encoding="utf-8"?>
<formControlPr xmlns="http://schemas.microsoft.com/office/spreadsheetml/2009/9/main" objectType="CheckBox" fmlaLink="$S$16" lockText="1"/>
</file>

<file path=xl/ctrlProps/ctrlProp172.xml><?xml version="1.0" encoding="utf-8"?>
<formControlPr xmlns="http://schemas.microsoft.com/office/spreadsheetml/2009/9/main" objectType="CheckBox" fmlaLink="$S$18" lockText="1"/>
</file>

<file path=xl/ctrlProps/ctrlProp173.xml><?xml version="1.0" encoding="utf-8"?>
<formControlPr xmlns="http://schemas.microsoft.com/office/spreadsheetml/2009/9/main" objectType="CheckBox" fmlaLink="$S$20" lockText="1"/>
</file>

<file path=xl/ctrlProps/ctrlProp174.xml><?xml version="1.0" encoding="utf-8"?>
<formControlPr xmlns="http://schemas.microsoft.com/office/spreadsheetml/2009/9/main" objectType="CheckBox" fmlaLink="$S$22" lockText="1"/>
</file>

<file path=xl/ctrlProps/ctrlProp175.xml><?xml version="1.0" encoding="utf-8"?>
<formControlPr xmlns="http://schemas.microsoft.com/office/spreadsheetml/2009/9/main" objectType="CheckBox" fmlaLink="$S$24" lockText="1"/>
</file>

<file path=xl/ctrlProps/ctrlProp176.xml><?xml version="1.0" encoding="utf-8"?>
<formControlPr xmlns="http://schemas.microsoft.com/office/spreadsheetml/2009/9/main" objectType="CheckBox" fmlaLink="$Q$27" lockText="1"/>
</file>

<file path=xl/ctrlProps/ctrlProp177.xml><?xml version="1.0" encoding="utf-8"?>
<formControlPr xmlns="http://schemas.microsoft.com/office/spreadsheetml/2009/9/main" objectType="CheckBox" fmlaLink="$R$27" lockText="1"/>
</file>

<file path=xl/ctrlProps/ctrlProp178.xml><?xml version="1.0" encoding="utf-8"?>
<formControlPr xmlns="http://schemas.microsoft.com/office/spreadsheetml/2009/9/main" objectType="CheckBox" fmlaLink="$M$14" lockText="1"/>
</file>

<file path=xl/ctrlProps/ctrlProp179.xml><?xml version="1.0" encoding="utf-8"?>
<formControlPr xmlns="http://schemas.microsoft.com/office/spreadsheetml/2009/9/main" objectType="CheckBox" fmlaLink="$M$16" lockText="1"/>
</file>

<file path=xl/ctrlProps/ctrlProp18.xml><?xml version="1.0" encoding="utf-8"?>
<formControlPr xmlns="http://schemas.microsoft.com/office/spreadsheetml/2009/9/main" objectType="CheckBox" fmlaLink="$N$20" lockText="1"/>
</file>

<file path=xl/ctrlProps/ctrlProp180.xml><?xml version="1.0" encoding="utf-8"?>
<formControlPr xmlns="http://schemas.microsoft.com/office/spreadsheetml/2009/9/main" objectType="CheckBox" fmlaLink="$N$12" lockText="1"/>
</file>

<file path=xl/ctrlProps/ctrlProp181.xml><?xml version="1.0" encoding="utf-8"?>
<formControlPr xmlns="http://schemas.microsoft.com/office/spreadsheetml/2009/9/main" objectType="CheckBox" fmlaLink="$N$14" lockText="1"/>
</file>

<file path=xl/ctrlProps/ctrlProp182.xml><?xml version="1.0" encoding="utf-8"?>
<formControlPr xmlns="http://schemas.microsoft.com/office/spreadsheetml/2009/9/main" objectType="CheckBox" fmlaLink="$N$16" lockText="1"/>
</file>

<file path=xl/ctrlProps/ctrlProp183.xml><?xml version="1.0" encoding="utf-8"?>
<formControlPr xmlns="http://schemas.microsoft.com/office/spreadsheetml/2009/9/main" objectType="CheckBox" fmlaLink="$O$12" lockText="1"/>
</file>

<file path=xl/ctrlProps/ctrlProp184.xml><?xml version="1.0" encoding="utf-8"?>
<formControlPr xmlns="http://schemas.microsoft.com/office/spreadsheetml/2009/9/main" objectType="CheckBox" fmlaLink="$O$14" lockText="1"/>
</file>

<file path=xl/ctrlProps/ctrlProp185.xml><?xml version="1.0" encoding="utf-8"?>
<formControlPr xmlns="http://schemas.microsoft.com/office/spreadsheetml/2009/9/main" objectType="CheckBox" fmlaLink="$O$16" lockText="1"/>
</file>

<file path=xl/ctrlProps/ctrlProp186.xml><?xml version="1.0" encoding="utf-8"?>
<formControlPr xmlns="http://schemas.microsoft.com/office/spreadsheetml/2009/9/main" objectType="CheckBox" fmlaLink="$P$12" lockText="1"/>
</file>

<file path=xl/ctrlProps/ctrlProp187.xml><?xml version="1.0" encoding="utf-8"?>
<formControlPr xmlns="http://schemas.microsoft.com/office/spreadsheetml/2009/9/main" objectType="CheckBox" fmlaLink="$P$14" lockText="1"/>
</file>

<file path=xl/ctrlProps/ctrlProp188.xml><?xml version="1.0" encoding="utf-8"?>
<formControlPr xmlns="http://schemas.microsoft.com/office/spreadsheetml/2009/9/main" objectType="CheckBox" fmlaLink="$M$18" lockText="1"/>
</file>

<file path=xl/ctrlProps/ctrlProp189.xml><?xml version="1.0" encoding="utf-8"?>
<formControlPr xmlns="http://schemas.microsoft.com/office/spreadsheetml/2009/9/main" objectType="CheckBox" fmlaLink="$N$18" lockText="1"/>
</file>

<file path=xl/ctrlProps/ctrlProp19.xml><?xml version="1.0" encoding="utf-8"?>
<formControlPr xmlns="http://schemas.microsoft.com/office/spreadsheetml/2009/9/main" objectType="CheckBox" fmlaLink="$O$20" lockText="1"/>
</file>

<file path=xl/ctrlProps/ctrlProp190.xml><?xml version="1.0" encoding="utf-8"?>
<formControlPr xmlns="http://schemas.microsoft.com/office/spreadsheetml/2009/9/main" objectType="CheckBox" fmlaLink="$O$18" lockText="1"/>
</file>

<file path=xl/ctrlProps/ctrlProp191.xml><?xml version="1.0" encoding="utf-8"?>
<formControlPr xmlns="http://schemas.microsoft.com/office/spreadsheetml/2009/9/main" objectType="CheckBox" fmlaLink="$M$20" lockText="1"/>
</file>

<file path=xl/ctrlProps/ctrlProp192.xml><?xml version="1.0" encoding="utf-8"?>
<formControlPr xmlns="http://schemas.microsoft.com/office/spreadsheetml/2009/9/main" objectType="CheckBox" fmlaLink="$N$20" lockText="1"/>
</file>

<file path=xl/ctrlProps/ctrlProp193.xml><?xml version="1.0" encoding="utf-8"?>
<formControlPr xmlns="http://schemas.microsoft.com/office/spreadsheetml/2009/9/main" objectType="CheckBox" fmlaLink="$O$20" lockText="1"/>
</file>

<file path=xl/ctrlProps/ctrlProp194.xml><?xml version="1.0" encoding="utf-8"?>
<formControlPr xmlns="http://schemas.microsoft.com/office/spreadsheetml/2009/9/main" objectType="CheckBox" fmlaLink="$M$22" lockText="1"/>
</file>

<file path=xl/ctrlProps/ctrlProp195.xml><?xml version="1.0" encoding="utf-8"?>
<formControlPr xmlns="http://schemas.microsoft.com/office/spreadsheetml/2009/9/main" objectType="CheckBox" fmlaLink="$N$22" lockText="1"/>
</file>

<file path=xl/ctrlProps/ctrlProp196.xml><?xml version="1.0" encoding="utf-8"?>
<formControlPr xmlns="http://schemas.microsoft.com/office/spreadsheetml/2009/9/main" objectType="CheckBox" fmlaLink="$O$22" lockText="1"/>
</file>

<file path=xl/ctrlProps/ctrlProp197.xml><?xml version="1.0" encoding="utf-8"?>
<formControlPr xmlns="http://schemas.microsoft.com/office/spreadsheetml/2009/9/main" objectType="CheckBox" fmlaLink="$M$24" lockText="1"/>
</file>

<file path=xl/ctrlProps/ctrlProp198.xml><?xml version="1.0" encoding="utf-8"?>
<formControlPr xmlns="http://schemas.microsoft.com/office/spreadsheetml/2009/9/main" objectType="CheckBox" fmlaLink="$N$24" lockText="1"/>
</file>

<file path=xl/ctrlProps/ctrlProp199.xml><?xml version="1.0" encoding="utf-8"?>
<formControlPr xmlns="http://schemas.microsoft.com/office/spreadsheetml/2009/9/main" objectType="CheckBox" fmlaLink="$O$24" lockText="1"/>
</file>

<file path=xl/ctrlProps/ctrlProp2.xml><?xml version="1.0" encoding="utf-8"?>
<formControlPr xmlns="http://schemas.microsoft.com/office/spreadsheetml/2009/9/main" objectType="CheckBox" fmlaLink="$O$12" lockText="1"/>
</file>

<file path=xl/ctrlProps/ctrlProp20.xml><?xml version="1.0" encoding="utf-8"?>
<formControlPr xmlns="http://schemas.microsoft.com/office/spreadsheetml/2009/9/main" objectType="CheckBox" fmlaLink="$P$20" lockText="1"/>
</file>

<file path=xl/ctrlProps/ctrlProp200.xml><?xml version="1.0" encoding="utf-8"?>
<formControlPr xmlns="http://schemas.microsoft.com/office/spreadsheetml/2009/9/main" objectType="CheckBox" fmlaLink="$M$12" lockText="1"/>
</file>

<file path=xl/ctrlProps/ctrlProp201.xml><?xml version="1.0" encoding="utf-8"?>
<formControlPr xmlns="http://schemas.microsoft.com/office/spreadsheetml/2009/9/main" objectType="CheckBox" fmlaLink="$L$16" lockText="1"/>
</file>

<file path=xl/ctrlProps/ctrlProp202.xml><?xml version="1.0" encoding="utf-8"?>
<formControlPr xmlns="http://schemas.microsoft.com/office/spreadsheetml/2009/9/main" objectType="CheckBox" fmlaLink="$L$18" lockText="1"/>
</file>

<file path=xl/ctrlProps/ctrlProp203.xml><?xml version="1.0" encoding="utf-8"?>
<formControlPr xmlns="http://schemas.microsoft.com/office/spreadsheetml/2009/9/main" objectType="CheckBox" fmlaLink="$L$20" lockText="1"/>
</file>

<file path=xl/ctrlProps/ctrlProp204.xml><?xml version="1.0" encoding="utf-8"?>
<formControlPr xmlns="http://schemas.microsoft.com/office/spreadsheetml/2009/9/main" objectType="CheckBox" fmlaLink="$L$22" lockText="1"/>
</file>

<file path=xl/ctrlProps/ctrlProp205.xml><?xml version="1.0" encoding="utf-8"?>
<formControlPr xmlns="http://schemas.microsoft.com/office/spreadsheetml/2009/9/main" objectType="CheckBox" fmlaLink="$L$24" lockText="1"/>
</file>

<file path=xl/ctrlProps/ctrlProp206.xml><?xml version="1.0" encoding="utf-8"?>
<formControlPr xmlns="http://schemas.microsoft.com/office/spreadsheetml/2009/9/main" objectType="CheckBox" fmlaLink="$L$26" lockText="1"/>
</file>

<file path=xl/ctrlProps/ctrlProp207.xml><?xml version="1.0" encoding="utf-8"?>
<formControlPr xmlns="http://schemas.microsoft.com/office/spreadsheetml/2009/9/main" objectType="CheckBox" fmlaLink="$L$14" lockText="1"/>
</file>

<file path=xl/ctrlProps/ctrlProp208.xml><?xml version="1.0" encoding="utf-8"?>
<formControlPr xmlns="http://schemas.microsoft.com/office/spreadsheetml/2009/9/main" objectType="CheckBox" fmlaLink="$K$14" lockText="1"/>
</file>

<file path=xl/ctrlProps/ctrlProp209.xml><?xml version="1.0" encoding="utf-8"?>
<formControlPr xmlns="http://schemas.microsoft.com/office/spreadsheetml/2009/9/main" objectType="CheckBox" fmlaLink="$K$16" lockText="1"/>
</file>

<file path=xl/ctrlProps/ctrlProp21.xml><?xml version="1.0" encoding="utf-8"?>
<formControlPr xmlns="http://schemas.microsoft.com/office/spreadsheetml/2009/9/main" objectType="CheckBox" fmlaLink="$Q$20" lockText="1"/>
</file>

<file path=xl/ctrlProps/ctrlProp210.xml><?xml version="1.0" encoding="utf-8"?>
<formControlPr xmlns="http://schemas.microsoft.com/office/spreadsheetml/2009/9/main" objectType="CheckBox" fmlaLink="$K$18" lockText="1"/>
</file>

<file path=xl/ctrlProps/ctrlProp211.xml><?xml version="1.0" encoding="utf-8"?>
<formControlPr xmlns="http://schemas.microsoft.com/office/spreadsheetml/2009/9/main" objectType="CheckBox" fmlaLink="$K$20" lockText="1"/>
</file>

<file path=xl/ctrlProps/ctrlProp212.xml><?xml version="1.0" encoding="utf-8"?>
<formControlPr xmlns="http://schemas.microsoft.com/office/spreadsheetml/2009/9/main" objectType="CheckBox" fmlaLink="$K$22" lockText="1"/>
</file>

<file path=xl/ctrlProps/ctrlProp213.xml><?xml version="1.0" encoding="utf-8"?>
<formControlPr xmlns="http://schemas.microsoft.com/office/spreadsheetml/2009/9/main" objectType="CheckBox" fmlaLink="$K$24" lockText="1"/>
</file>

<file path=xl/ctrlProps/ctrlProp214.xml><?xml version="1.0" encoding="utf-8"?>
<formControlPr xmlns="http://schemas.microsoft.com/office/spreadsheetml/2009/9/main" objectType="CheckBox" fmlaLink="$K$12" lockText="1"/>
</file>

<file path=xl/ctrlProps/ctrlProp22.xml><?xml version="1.0" encoding="utf-8"?>
<formControlPr xmlns="http://schemas.microsoft.com/office/spreadsheetml/2009/9/main" objectType="CheckBox" fmlaLink="$N$22" lockText="1"/>
</file>

<file path=xl/ctrlProps/ctrlProp23.xml><?xml version="1.0" encoding="utf-8"?>
<formControlPr xmlns="http://schemas.microsoft.com/office/spreadsheetml/2009/9/main" objectType="CheckBox" fmlaLink="$O$22" lockText="1"/>
</file>

<file path=xl/ctrlProps/ctrlProp24.xml><?xml version="1.0" encoding="utf-8"?>
<formControlPr xmlns="http://schemas.microsoft.com/office/spreadsheetml/2009/9/main" objectType="CheckBox" fmlaLink="$P$22" lockText="1"/>
</file>

<file path=xl/ctrlProps/ctrlProp25.xml><?xml version="1.0" encoding="utf-8"?>
<formControlPr xmlns="http://schemas.microsoft.com/office/spreadsheetml/2009/9/main" objectType="CheckBox" fmlaLink="$Q$22" lockText="1"/>
</file>

<file path=xl/ctrlProps/ctrlProp26.xml><?xml version="1.0" encoding="utf-8"?>
<formControlPr xmlns="http://schemas.microsoft.com/office/spreadsheetml/2009/9/main" objectType="CheckBox" fmlaLink="$N$24" lockText="1"/>
</file>

<file path=xl/ctrlProps/ctrlProp27.xml><?xml version="1.0" encoding="utf-8"?>
<formControlPr xmlns="http://schemas.microsoft.com/office/spreadsheetml/2009/9/main" objectType="CheckBox" fmlaLink="$O$24" lockText="1"/>
</file>

<file path=xl/ctrlProps/ctrlProp28.xml><?xml version="1.0" encoding="utf-8"?>
<formControlPr xmlns="http://schemas.microsoft.com/office/spreadsheetml/2009/9/main" objectType="CheckBox" fmlaLink="$P$24" lockText="1"/>
</file>

<file path=xl/ctrlProps/ctrlProp29.xml><?xml version="1.0" encoding="utf-8"?>
<formControlPr xmlns="http://schemas.microsoft.com/office/spreadsheetml/2009/9/main" objectType="CheckBox" fmlaLink="$Q$24" lockText="1"/>
</file>

<file path=xl/ctrlProps/ctrlProp3.xml><?xml version="1.0" encoding="utf-8"?>
<formControlPr xmlns="http://schemas.microsoft.com/office/spreadsheetml/2009/9/main" objectType="CheckBox" checked="Checked" fmlaLink="$P$12" lockText="1"/>
</file>

<file path=xl/ctrlProps/ctrlProp30.xml><?xml version="1.0" encoding="utf-8"?>
<formControlPr xmlns="http://schemas.microsoft.com/office/spreadsheetml/2009/9/main" objectType="CheckBox" fmlaLink="$P$27" lockText="1"/>
</file>

<file path=xl/ctrlProps/ctrlProp31.xml><?xml version="1.0" encoding="utf-8"?>
<formControlPr xmlns="http://schemas.microsoft.com/office/spreadsheetml/2009/9/main" objectType="CheckBox" fmlaLink="$Q$27" lockText="1"/>
</file>

<file path=xl/ctrlProps/ctrlProp32.xml><?xml version="1.0" encoding="utf-8"?>
<formControlPr xmlns="http://schemas.microsoft.com/office/spreadsheetml/2009/9/main" objectType="CheckBox" checked="Checked" fmlaLink="$N$12" lockText="1"/>
</file>

<file path=xl/ctrlProps/ctrlProp33.xml><?xml version="1.0" encoding="utf-8"?>
<formControlPr xmlns="http://schemas.microsoft.com/office/spreadsheetml/2009/9/main" objectType="CheckBox" fmlaLink="$R$12" lockText="1"/>
</file>

<file path=xl/ctrlProps/ctrlProp34.xml><?xml version="1.0" encoding="utf-8"?>
<formControlPr xmlns="http://schemas.microsoft.com/office/spreadsheetml/2009/9/main" objectType="CheckBox" fmlaLink="$O$12" lockText="1"/>
</file>

<file path=xl/ctrlProps/ctrlProp35.xml><?xml version="1.0" encoding="utf-8"?>
<formControlPr xmlns="http://schemas.microsoft.com/office/spreadsheetml/2009/9/main" objectType="CheckBox" fmlaLink="$P$12" lockText="1"/>
</file>

<file path=xl/ctrlProps/ctrlProp36.xml><?xml version="1.0" encoding="utf-8"?>
<formControlPr xmlns="http://schemas.microsoft.com/office/spreadsheetml/2009/9/main" objectType="CheckBox" fmlaLink="$Q$12" lockText="1"/>
</file>

<file path=xl/ctrlProps/ctrlProp37.xml><?xml version="1.0" encoding="utf-8"?>
<formControlPr xmlns="http://schemas.microsoft.com/office/spreadsheetml/2009/9/main" objectType="CheckBox" fmlaLink="$R$14" lockText="1"/>
</file>

<file path=xl/ctrlProps/ctrlProp38.xml><?xml version="1.0" encoding="utf-8"?>
<formControlPr xmlns="http://schemas.microsoft.com/office/spreadsheetml/2009/9/main" objectType="CheckBox" fmlaLink="$N$14" lockText="1"/>
</file>

<file path=xl/ctrlProps/ctrlProp39.xml><?xml version="1.0" encoding="utf-8"?>
<formControlPr xmlns="http://schemas.microsoft.com/office/spreadsheetml/2009/9/main" objectType="CheckBox" fmlaLink="$O$14" lockText="1"/>
</file>

<file path=xl/ctrlProps/ctrlProp4.xml><?xml version="1.0" encoding="utf-8"?>
<formControlPr xmlns="http://schemas.microsoft.com/office/spreadsheetml/2009/9/main" objectType="CheckBox" checked="Checked" fmlaLink="$Q$12" lockText="1"/>
</file>

<file path=xl/ctrlProps/ctrlProp40.xml><?xml version="1.0" encoding="utf-8"?>
<formControlPr xmlns="http://schemas.microsoft.com/office/spreadsheetml/2009/9/main" objectType="CheckBox" fmlaLink="$P$14" lockText="1"/>
</file>

<file path=xl/ctrlProps/ctrlProp41.xml><?xml version="1.0" encoding="utf-8"?>
<formControlPr xmlns="http://schemas.microsoft.com/office/spreadsheetml/2009/9/main" objectType="CheckBox" fmlaLink="$Q$14" lockText="1"/>
</file>

<file path=xl/ctrlProps/ctrlProp42.xml><?xml version="1.0" encoding="utf-8"?>
<formControlPr xmlns="http://schemas.microsoft.com/office/spreadsheetml/2009/9/main" objectType="CheckBox" fmlaLink="$N$16" lockText="1"/>
</file>

<file path=xl/ctrlProps/ctrlProp43.xml><?xml version="1.0" encoding="utf-8"?>
<formControlPr xmlns="http://schemas.microsoft.com/office/spreadsheetml/2009/9/main" objectType="CheckBox" fmlaLink="$O$16" lockText="1"/>
</file>

<file path=xl/ctrlProps/ctrlProp44.xml><?xml version="1.0" encoding="utf-8"?>
<formControlPr xmlns="http://schemas.microsoft.com/office/spreadsheetml/2009/9/main" objectType="CheckBox" fmlaLink="$P$16" lockText="1"/>
</file>

<file path=xl/ctrlProps/ctrlProp45.xml><?xml version="1.0" encoding="utf-8"?>
<formControlPr xmlns="http://schemas.microsoft.com/office/spreadsheetml/2009/9/main" objectType="CheckBox" fmlaLink="$Q$16" lockText="1"/>
</file>

<file path=xl/ctrlProps/ctrlProp46.xml><?xml version="1.0" encoding="utf-8"?>
<formControlPr xmlns="http://schemas.microsoft.com/office/spreadsheetml/2009/9/main" objectType="CheckBox" fmlaLink="$N$18" lockText="1"/>
</file>

<file path=xl/ctrlProps/ctrlProp47.xml><?xml version="1.0" encoding="utf-8"?>
<formControlPr xmlns="http://schemas.microsoft.com/office/spreadsheetml/2009/9/main" objectType="CheckBox" fmlaLink="$O$18" lockText="1"/>
</file>

<file path=xl/ctrlProps/ctrlProp48.xml><?xml version="1.0" encoding="utf-8"?>
<formControlPr xmlns="http://schemas.microsoft.com/office/spreadsheetml/2009/9/main" objectType="CheckBox" fmlaLink="$P$18" lockText="1"/>
</file>

<file path=xl/ctrlProps/ctrlProp49.xml><?xml version="1.0" encoding="utf-8"?>
<formControlPr xmlns="http://schemas.microsoft.com/office/spreadsheetml/2009/9/main" objectType="CheckBox" fmlaLink="$Q$18" lockText="1"/>
</file>

<file path=xl/ctrlProps/ctrlProp5.xml><?xml version="1.0" encoding="utf-8"?>
<formControlPr xmlns="http://schemas.microsoft.com/office/spreadsheetml/2009/9/main" objectType="CheckBox" fmlaLink="$R$14" lockText="1"/>
</file>

<file path=xl/ctrlProps/ctrlProp50.xml><?xml version="1.0" encoding="utf-8"?>
<formControlPr xmlns="http://schemas.microsoft.com/office/spreadsheetml/2009/9/main" objectType="CheckBox" fmlaLink="$N$20" lockText="1"/>
</file>

<file path=xl/ctrlProps/ctrlProp51.xml><?xml version="1.0" encoding="utf-8"?>
<formControlPr xmlns="http://schemas.microsoft.com/office/spreadsheetml/2009/9/main" objectType="CheckBox" fmlaLink="$O$20" lockText="1"/>
</file>

<file path=xl/ctrlProps/ctrlProp52.xml><?xml version="1.0" encoding="utf-8"?>
<formControlPr xmlns="http://schemas.microsoft.com/office/spreadsheetml/2009/9/main" objectType="CheckBox" fmlaLink="$P$20" lockText="1"/>
</file>

<file path=xl/ctrlProps/ctrlProp53.xml><?xml version="1.0" encoding="utf-8"?>
<formControlPr xmlns="http://schemas.microsoft.com/office/spreadsheetml/2009/9/main" objectType="CheckBox" fmlaLink="$Q$20" lockText="1"/>
</file>

<file path=xl/ctrlProps/ctrlProp54.xml><?xml version="1.0" encoding="utf-8"?>
<formControlPr xmlns="http://schemas.microsoft.com/office/spreadsheetml/2009/9/main" objectType="CheckBox" fmlaLink="$N$22" lockText="1"/>
</file>

<file path=xl/ctrlProps/ctrlProp55.xml><?xml version="1.0" encoding="utf-8"?>
<formControlPr xmlns="http://schemas.microsoft.com/office/spreadsheetml/2009/9/main" objectType="CheckBox" fmlaLink="$O$22" lockText="1"/>
</file>

<file path=xl/ctrlProps/ctrlProp56.xml><?xml version="1.0" encoding="utf-8"?>
<formControlPr xmlns="http://schemas.microsoft.com/office/spreadsheetml/2009/9/main" objectType="CheckBox" fmlaLink="$P$22" lockText="1"/>
</file>

<file path=xl/ctrlProps/ctrlProp57.xml><?xml version="1.0" encoding="utf-8"?>
<formControlPr xmlns="http://schemas.microsoft.com/office/spreadsheetml/2009/9/main" objectType="CheckBox" fmlaLink="$Q$22" lockText="1"/>
</file>

<file path=xl/ctrlProps/ctrlProp58.xml><?xml version="1.0" encoding="utf-8"?>
<formControlPr xmlns="http://schemas.microsoft.com/office/spreadsheetml/2009/9/main" objectType="CheckBox" fmlaLink="$N$24" lockText="1"/>
</file>

<file path=xl/ctrlProps/ctrlProp59.xml><?xml version="1.0" encoding="utf-8"?>
<formControlPr xmlns="http://schemas.microsoft.com/office/spreadsheetml/2009/9/main" objectType="CheckBox" fmlaLink="$O$24" lockText="1"/>
</file>

<file path=xl/ctrlProps/ctrlProp6.xml><?xml version="1.0" encoding="utf-8"?>
<formControlPr xmlns="http://schemas.microsoft.com/office/spreadsheetml/2009/9/main" objectType="CheckBox" fmlaLink="$N$14" lockText="1"/>
</file>

<file path=xl/ctrlProps/ctrlProp60.xml><?xml version="1.0" encoding="utf-8"?>
<formControlPr xmlns="http://schemas.microsoft.com/office/spreadsheetml/2009/9/main" objectType="CheckBox" fmlaLink="$P$24" lockText="1"/>
</file>

<file path=xl/ctrlProps/ctrlProp61.xml><?xml version="1.0" encoding="utf-8"?>
<formControlPr xmlns="http://schemas.microsoft.com/office/spreadsheetml/2009/9/main" objectType="CheckBox" fmlaLink="$Q$24" lockText="1"/>
</file>

<file path=xl/ctrlProps/ctrlProp62.xml><?xml version="1.0" encoding="utf-8"?>
<formControlPr xmlns="http://schemas.microsoft.com/office/spreadsheetml/2009/9/main" objectType="CheckBox" fmlaLink="$P$27" lockText="1"/>
</file>

<file path=xl/ctrlProps/ctrlProp63.xml><?xml version="1.0" encoding="utf-8"?>
<formControlPr xmlns="http://schemas.microsoft.com/office/spreadsheetml/2009/9/main" objectType="CheckBox" fmlaLink="$Q$27" lockText="1"/>
</file>

<file path=xl/ctrlProps/ctrlProp64.xml><?xml version="1.0" encoding="utf-8"?>
<formControlPr xmlns="http://schemas.microsoft.com/office/spreadsheetml/2009/9/main" objectType="CheckBox" fmlaLink="$N$12" lockText="1"/>
</file>

<file path=xl/ctrlProps/ctrlProp65.xml><?xml version="1.0" encoding="utf-8"?>
<formControlPr xmlns="http://schemas.microsoft.com/office/spreadsheetml/2009/9/main" objectType="CheckBox" fmlaLink="$R$12" lockText="1"/>
</file>

<file path=xl/ctrlProps/ctrlProp66.xml><?xml version="1.0" encoding="utf-8"?>
<formControlPr xmlns="http://schemas.microsoft.com/office/spreadsheetml/2009/9/main" objectType="CheckBox" fmlaLink="$N$12" lockText="1"/>
</file>

<file path=xl/ctrlProps/ctrlProp67.xml><?xml version="1.0" encoding="utf-8"?>
<formControlPr xmlns="http://schemas.microsoft.com/office/spreadsheetml/2009/9/main" objectType="CheckBox" fmlaLink="$O$12" lockText="1"/>
</file>

<file path=xl/ctrlProps/ctrlProp68.xml><?xml version="1.0" encoding="utf-8"?>
<formControlPr xmlns="http://schemas.microsoft.com/office/spreadsheetml/2009/9/main" objectType="CheckBox" fmlaLink="$P$12" lockText="1"/>
</file>

<file path=xl/ctrlProps/ctrlProp69.xml><?xml version="1.0" encoding="utf-8"?>
<formControlPr xmlns="http://schemas.microsoft.com/office/spreadsheetml/2009/9/main" objectType="CheckBox" fmlaLink="$Q$12" lockText="1"/>
</file>

<file path=xl/ctrlProps/ctrlProp7.xml><?xml version="1.0" encoding="utf-8"?>
<formControlPr xmlns="http://schemas.microsoft.com/office/spreadsheetml/2009/9/main" objectType="CheckBox" fmlaLink="$O$14" lockText="1"/>
</file>

<file path=xl/ctrlProps/ctrlProp70.xml><?xml version="1.0" encoding="utf-8"?>
<formControlPr xmlns="http://schemas.microsoft.com/office/spreadsheetml/2009/9/main" objectType="CheckBox" fmlaLink="$R$14" lockText="1"/>
</file>

<file path=xl/ctrlProps/ctrlProp71.xml><?xml version="1.0" encoding="utf-8"?>
<formControlPr xmlns="http://schemas.microsoft.com/office/spreadsheetml/2009/9/main" objectType="CheckBox" fmlaLink="$N$14" lockText="1"/>
</file>

<file path=xl/ctrlProps/ctrlProp72.xml><?xml version="1.0" encoding="utf-8"?>
<formControlPr xmlns="http://schemas.microsoft.com/office/spreadsheetml/2009/9/main" objectType="CheckBox" fmlaLink="$O$14" lockText="1"/>
</file>

<file path=xl/ctrlProps/ctrlProp73.xml><?xml version="1.0" encoding="utf-8"?>
<formControlPr xmlns="http://schemas.microsoft.com/office/spreadsheetml/2009/9/main" objectType="CheckBox" fmlaLink="$P$14" lockText="1"/>
</file>

<file path=xl/ctrlProps/ctrlProp74.xml><?xml version="1.0" encoding="utf-8"?>
<formControlPr xmlns="http://schemas.microsoft.com/office/spreadsheetml/2009/9/main" objectType="CheckBox" fmlaLink="$Q$14" lockText="1"/>
</file>

<file path=xl/ctrlProps/ctrlProp75.xml><?xml version="1.0" encoding="utf-8"?>
<formControlPr xmlns="http://schemas.microsoft.com/office/spreadsheetml/2009/9/main" objectType="CheckBox" fmlaLink="$N$16" lockText="1"/>
</file>

<file path=xl/ctrlProps/ctrlProp76.xml><?xml version="1.0" encoding="utf-8"?>
<formControlPr xmlns="http://schemas.microsoft.com/office/spreadsheetml/2009/9/main" objectType="CheckBox" fmlaLink="$O$16" lockText="1"/>
</file>

<file path=xl/ctrlProps/ctrlProp77.xml><?xml version="1.0" encoding="utf-8"?>
<formControlPr xmlns="http://schemas.microsoft.com/office/spreadsheetml/2009/9/main" objectType="CheckBox" fmlaLink="$P$16" lockText="1"/>
</file>

<file path=xl/ctrlProps/ctrlProp78.xml><?xml version="1.0" encoding="utf-8"?>
<formControlPr xmlns="http://schemas.microsoft.com/office/spreadsheetml/2009/9/main" objectType="CheckBox" fmlaLink="$Q$16" lockText="1"/>
</file>

<file path=xl/ctrlProps/ctrlProp79.xml><?xml version="1.0" encoding="utf-8"?>
<formControlPr xmlns="http://schemas.microsoft.com/office/spreadsheetml/2009/9/main" objectType="CheckBox" fmlaLink="$N$18" lockText="1"/>
</file>

<file path=xl/ctrlProps/ctrlProp8.xml><?xml version="1.0" encoding="utf-8"?>
<formControlPr xmlns="http://schemas.microsoft.com/office/spreadsheetml/2009/9/main" objectType="CheckBox" fmlaLink="$P$14" lockText="1"/>
</file>

<file path=xl/ctrlProps/ctrlProp80.xml><?xml version="1.0" encoding="utf-8"?>
<formControlPr xmlns="http://schemas.microsoft.com/office/spreadsheetml/2009/9/main" objectType="CheckBox" fmlaLink="$O$18" lockText="1"/>
</file>

<file path=xl/ctrlProps/ctrlProp81.xml><?xml version="1.0" encoding="utf-8"?>
<formControlPr xmlns="http://schemas.microsoft.com/office/spreadsheetml/2009/9/main" objectType="CheckBox" fmlaLink="$P$18" lockText="1"/>
</file>

<file path=xl/ctrlProps/ctrlProp82.xml><?xml version="1.0" encoding="utf-8"?>
<formControlPr xmlns="http://schemas.microsoft.com/office/spreadsheetml/2009/9/main" objectType="CheckBox" fmlaLink="$Q$18" lockText="1"/>
</file>

<file path=xl/ctrlProps/ctrlProp83.xml><?xml version="1.0" encoding="utf-8"?>
<formControlPr xmlns="http://schemas.microsoft.com/office/spreadsheetml/2009/9/main" objectType="CheckBox" fmlaLink="$N$20" lockText="1"/>
</file>

<file path=xl/ctrlProps/ctrlProp84.xml><?xml version="1.0" encoding="utf-8"?>
<formControlPr xmlns="http://schemas.microsoft.com/office/spreadsheetml/2009/9/main" objectType="CheckBox" fmlaLink="$O$20" lockText="1"/>
</file>

<file path=xl/ctrlProps/ctrlProp85.xml><?xml version="1.0" encoding="utf-8"?>
<formControlPr xmlns="http://schemas.microsoft.com/office/spreadsheetml/2009/9/main" objectType="CheckBox" fmlaLink="$P$20" lockText="1"/>
</file>

<file path=xl/ctrlProps/ctrlProp86.xml><?xml version="1.0" encoding="utf-8"?>
<formControlPr xmlns="http://schemas.microsoft.com/office/spreadsheetml/2009/9/main" objectType="CheckBox" fmlaLink="$Q$20" lockText="1"/>
</file>

<file path=xl/ctrlProps/ctrlProp87.xml><?xml version="1.0" encoding="utf-8"?>
<formControlPr xmlns="http://schemas.microsoft.com/office/spreadsheetml/2009/9/main" objectType="CheckBox" fmlaLink="$N$22" lockText="1"/>
</file>

<file path=xl/ctrlProps/ctrlProp88.xml><?xml version="1.0" encoding="utf-8"?>
<formControlPr xmlns="http://schemas.microsoft.com/office/spreadsheetml/2009/9/main" objectType="CheckBox" fmlaLink="$O$22" lockText="1"/>
</file>

<file path=xl/ctrlProps/ctrlProp89.xml><?xml version="1.0" encoding="utf-8"?>
<formControlPr xmlns="http://schemas.microsoft.com/office/spreadsheetml/2009/9/main" objectType="CheckBox" fmlaLink="$P$22" lockText="1"/>
</file>

<file path=xl/ctrlProps/ctrlProp9.xml><?xml version="1.0" encoding="utf-8"?>
<formControlPr xmlns="http://schemas.microsoft.com/office/spreadsheetml/2009/9/main" objectType="CheckBox" fmlaLink="$Q$14" lockText="1"/>
</file>

<file path=xl/ctrlProps/ctrlProp90.xml><?xml version="1.0" encoding="utf-8"?>
<formControlPr xmlns="http://schemas.microsoft.com/office/spreadsheetml/2009/9/main" objectType="CheckBox" fmlaLink="$Q$22" lockText="1"/>
</file>

<file path=xl/ctrlProps/ctrlProp91.xml><?xml version="1.0" encoding="utf-8"?>
<formControlPr xmlns="http://schemas.microsoft.com/office/spreadsheetml/2009/9/main" objectType="CheckBox" fmlaLink="$N$24" lockText="1"/>
</file>

<file path=xl/ctrlProps/ctrlProp92.xml><?xml version="1.0" encoding="utf-8"?>
<formControlPr xmlns="http://schemas.microsoft.com/office/spreadsheetml/2009/9/main" objectType="CheckBox" fmlaLink="$O$24" lockText="1"/>
</file>

<file path=xl/ctrlProps/ctrlProp93.xml><?xml version="1.0" encoding="utf-8"?>
<formControlPr xmlns="http://schemas.microsoft.com/office/spreadsheetml/2009/9/main" objectType="CheckBox" fmlaLink="$P$24" lockText="1"/>
</file>

<file path=xl/ctrlProps/ctrlProp94.xml><?xml version="1.0" encoding="utf-8"?>
<formControlPr xmlns="http://schemas.microsoft.com/office/spreadsheetml/2009/9/main" objectType="CheckBox" fmlaLink="$Q$24" lockText="1"/>
</file>

<file path=xl/ctrlProps/ctrlProp95.xml><?xml version="1.0" encoding="utf-8"?>
<formControlPr xmlns="http://schemas.microsoft.com/office/spreadsheetml/2009/9/main" objectType="CheckBox" fmlaLink="$O$27" lockText="1"/>
</file>

<file path=xl/ctrlProps/ctrlProp96.xml><?xml version="1.0" encoding="utf-8"?>
<formControlPr xmlns="http://schemas.microsoft.com/office/spreadsheetml/2009/9/main" objectType="CheckBox" fmlaLink="$P$27" lockText="1"/>
</file>

<file path=xl/ctrlProps/ctrlProp97.xml><?xml version="1.0" encoding="utf-8"?>
<formControlPr xmlns="http://schemas.microsoft.com/office/spreadsheetml/2009/9/main" objectType="CheckBox" fmlaLink="$Q$27" lockText="1"/>
</file>

<file path=xl/ctrlProps/ctrlProp98.xml><?xml version="1.0" encoding="utf-8"?>
<formControlPr xmlns="http://schemas.microsoft.com/office/spreadsheetml/2009/9/main" objectType="CheckBox" fmlaLink="$T$12" lockText="1"/>
</file>

<file path=xl/ctrlProps/ctrlProp99.xml><?xml version="1.0" encoding="utf-8"?>
<formControlPr xmlns="http://schemas.microsoft.com/office/spreadsheetml/2009/9/main" objectType="CheckBox" fmlaLink="$R$12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508;&#1504;&#1497;&#1511;&#1505; &#1511;&#1493; &#1502;&#1492;&#1497;&#1512;'!C12"/><Relationship Id="rId13" Type="http://schemas.openxmlformats.org/officeDocument/2006/relationships/image" Target="../media/image5.jpeg"/><Relationship Id="rId18" Type="http://schemas.openxmlformats.org/officeDocument/2006/relationships/image" Target="../media/image8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&#1508;&#1504;&#1497;&#1511;&#1505; &#1489;&#1512;&#1497;&#1488;&#1493;&#1514; &#1499;&#1505;&#1507;'!C12"/><Relationship Id="rId17" Type="http://schemas.openxmlformats.org/officeDocument/2006/relationships/hyperlink" Target="#'&#1492;&#1508;&#1504;&#1497;&#1511;&#1505; &#1489;&#1512;&#1497;&#1488;&#1493;&#1514; &#1496;&#1493;&#1489;&#1492;'!C12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hyperlink" Target="#'&#1492;&#1508;&#1504;&#1497;&#1511;&#1505; &#1514;&#1488;&#1493;&#1504;&#1493;&#1514; &#1488;&#1497;&#1513;&#1497;&#1493;&#1514;'!C10"/><Relationship Id="rId1" Type="http://schemas.openxmlformats.org/officeDocument/2006/relationships/hyperlink" Target="#'&#1492;&#1508;&#1504;&#1497;&#1511;&#1505; &#1489;&#1512;&#1497;&#1488;&#1493;&#1514; &#1513;&#1500;&#1502;&#1492;'!C10"/><Relationship Id="rId6" Type="http://schemas.openxmlformats.org/officeDocument/2006/relationships/hyperlink" Target="#'&#1510;&#1493;&#1493;&#1514; &#1502;&#1504;&#1510;&#1495;'!C12"/><Relationship Id="rId11" Type="http://schemas.openxmlformats.org/officeDocument/2006/relationships/hyperlink" Target="#'&#1505;&#1497;&#1506;&#1493;&#1491; &#1508;&#1512;&#1502;&#1497;&#1492; &#1502;&#1493;&#1490;&#1491;&#1500;&#1514;'!D10"/><Relationship Id="rId5" Type="http://schemas.openxmlformats.org/officeDocument/2006/relationships/image" Target="../media/image3.png"/><Relationship Id="rId15" Type="http://schemas.openxmlformats.org/officeDocument/2006/relationships/hyperlink" Target="#'&#1492;&#1508;&#1504;&#1497;&#1511;&#1505;  &#1489;&#1512;&#1497;&#1488;&#1493;&#1514; &#1495;&#1493;&#1489;&#1492;'!C12"/><Relationship Id="rId10" Type="http://schemas.openxmlformats.org/officeDocument/2006/relationships/hyperlink" Target="#'&#1505;&#1497;&#1506;&#1493;&#1491;&#1497; 360'!C12"/><Relationship Id="rId19" Type="http://schemas.openxmlformats.org/officeDocument/2006/relationships/image" Target="../media/image9.png"/><Relationship Id="rId4" Type="http://schemas.openxmlformats.org/officeDocument/2006/relationships/hyperlink" Target="#'&#1508;&#1504;&#1497;&#1511;&#1505; &#1489;&#1512;&#1497;&#1488;&#1493;&#1514; &#1499;&#1505;&#1507;'!C12"/><Relationship Id="rId9" Type="http://schemas.openxmlformats.org/officeDocument/2006/relationships/hyperlink" Target="#'&#1505;&#1497;&#1506;&#1493;&#1491; &#1506;&#1514;&#1497;&#1512; &#1499;&#1489;&#1493;&#1491;'!C12"/><Relationship Id="rId14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&#1514;&#1508;&#1512;&#1497;&#1496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&#1514;&#1508;&#1512;&#1497;&#1496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&#1514;&#1508;&#1512;&#1497;&#1496;!A1"/><Relationship Id="rId1" Type="http://schemas.openxmlformats.org/officeDocument/2006/relationships/image" Target="../media/image3.pn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hyperlink" Target="#&#1514;&#1508;&#1512;&#1497;&#1496;!A1"/><Relationship Id="rId4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&#1514;&#1508;&#1512;&#1497;&#1496;!A1"/><Relationship Id="rId1" Type="http://schemas.openxmlformats.org/officeDocument/2006/relationships/image" Target="../media/image8.png"/><Relationship Id="rId4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&#1514;&#1508;&#1512;&#1497;&#1496;!A1"/><Relationship Id="rId1" Type="http://schemas.openxmlformats.org/officeDocument/2006/relationships/image" Target="../media/image1.png"/><Relationship Id="rId4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0.png"/><Relationship Id="rId1" Type="http://schemas.openxmlformats.org/officeDocument/2006/relationships/hyperlink" Target="#&#1514;&#1508;&#1512;&#1497;&#1496;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&#1514;&#1508;&#1512;&#1497;&#1496;!A1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&#1514;&#1508;&#1512;&#1497;&#1496;!A1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&#1514;&#1508;&#1512;&#1497;&#1496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381000</xdr:colOff>
      <xdr:row>12</xdr:row>
      <xdr:rowOff>28575</xdr:rowOff>
    </xdr:from>
    <xdr:to>
      <xdr:col>9</xdr:col>
      <xdr:colOff>303600</xdr:colOff>
      <xdr:row>16</xdr:row>
      <xdr:rowOff>10275</xdr:rowOff>
    </xdr:to>
    <xdr:pic>
      <xdr:nvPicPr>
        <xdr:cNvPr id="23" name="תמונה 22" descr="בריאות שלמה.PNG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68250" y="2200275"/>
          <a:ext cx="1980000" cy="7056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0</xdr:col>
      <xdr:colOff>161925</xdr:colOff>
      <xdr:row>9</xdr:row>
      <xdr:rowOff>104775</xdr:rowOff>
    </xdr:from>
    <xdr:to>
      <xdr:col>11</xdr:col>
      <xdr:colOff>1038225</xdr:colOff>
      <xdr:row>35</xdr:row>
      <xdr:rowOff>104776</xdr:rowOff>
    </xdr:to>
    <xdr:sp macro="" textlink="">
      <xdr:nvSpPr>
        <xdr:cNvPr id="7" name="מלבן 6"/>
        <xdr:cNvSpPr/>
      </xdr:nvSpPr>
      <xdr:spPr>
        <a:xfrm>
          <a:off x="11229336825" y="1733550"/>
          <a:ext cx="9144000" cy="4943476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endParaRPr lang="he-IL"/>
        </a:p>
      </xdr:txBody>
    </xdr:sp>
    <xdr:clientData/>
  </xdr:twoCellAnchor>
  <xdr:twoCellAnchor editAs="absolute">
    <xdr:from>
      <xdr:col>2</xdr:col>
      <xdr:colOff>23440</xdr:colOff>
      <xdr:row>0</xdr:row>
      <xdr:rowOff>152400</xdr:rowOff>
    </xdr:from>
    <xdr:to>
      <xdr:col>9</xdr:col>
      <xdr:colOff>123824</xdr:colOff>
      <xdr:row>10</xdr:row>
      <xdr:rowOff>76586</xdr:rowOff>
    </xdr:to>
    <xdr:sp macro="" textlink="">
      <xdr:nvSpPr>
        <xdr:cNvPr id="9" name="מלבן 8"/>
        <xdr:cNvSpPr/>
      </xdr:nvSpPr>
      <xdr:spPr>
        <a:xfrm>
          <a:off x="11232051451" y="152400"/>
          <a:ext cx="4900984" cy="173393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he-IL" sz="5400" b="1" cap="none" spc="0">
              <a:ln w="31550" cmpd="sng">
                <a:gradFill>
                  <a:gsLst>
                    <a:gs pos="0">
                      <a:schemeClr val="tx2">
                        <a:lumMod val="7500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  <a:prstDash val="solid"/>
              </a:ln>
              <a:solidFill>
                <a:schemeClr val="accent6">
                  <a:lumMod val="75000"/>
                </a:schemeClr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תעריפון ביטוחי </a:t>
          </a:r>
        </a:p>
        <a:p>
          <a:pPr algn="ctr"/>
          <a:r>
            <a:rPr lang="he-IL" sz="5400" b="1" cap="none" spc="0">
              <a:ln w="31550" cmpd="sng">
                <a:gradFill>
                  <a:gsLst>
                    <a:gs pos="0">
                      <a:schemeClr val="tx2">
                        <a:lumMod val="7500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  <a:prstDash val="solid"/>
              </a:ln>
              <a:solidFill>
                <a:schemeClr val="accent6">
                  <a:lumMod val="75000"/>
                </a:schemeClr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הבריאות </a:t>
          </a:r>
          <a:r>
            <a:rPr lang="he-IL" sz="5400" b="1" i="1" cap="none" spc="0">
              <a:ln w="31550" cmpd="sng">
                <a:gradFill>
                  <a:gsLst>
                    <a:gs pos="0">
                      <a:schemeClr val="tx2">
                        <a:lumMod val="7500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  <a:prstDash val="solid"/>
              </a:ln>
              <a:solidFill>
                <a:schemeClr val="accent6">
                  <a:lumMod val="75000"/>
                </a:schemeClr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2013</a:t>
          </a:r>
        </a:p>
      </xdr:txBody>
    </xdr:sp>
    <xdr:clientData/>
  </xdr:twoCellAnchor>
  <xdr:twoCellAnchor editAs="oneCell">
    <xdr:from>
      <xdr:col>9</xdr:col>
      <xdr:colOff>668339</xdr:colOff>
      <xdr:row>0</xdr:row>
      <xdr:rowOff>133350</xdr:rowOff>
    </xdr:from>
    <xdr:to>
      <xdr:col>11</xdr:col>
      <xdr:colOff>382589</xdr:colOff>
      <xdr:row>9</xdr:row>
      <xdr:rowOff>19050</xdr:rowOff>
    </xdr:to>
    <xdr:pic>
      <xdr:nvPicPr>
        <xdr:cNvPr id="12" name="Picture 2" descr="O:\HR\המרכז למצוינות עסקית\אוניברסיטה ארגונית\ניסים קמחי\תמונות למצגות\לוגו הפניקס שקוף לרקע כחול כהה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29992461" y="133350"/>
          <a:ext cx="15144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449760</xdr:colOff>
      <xdr:row>12</xdr:row>
      <xdr:rowOff>18948</xdr:rowOff>
    </xdr:from>
    <xdr:to>
      <xdr:col>11</xdr:col>
      <xdr:colOff>743422</xdr:colOff>
      <xdr:row>16</xdr:row>
      <xdr:rowOff>28576</xdr:rowOff>
    </xdr:to>
    <xdr:pic>
      <xdr:nvPicPr>
        <xdr:cNvPr id="8" name="תמונה 7" descr="בריאות כסף.PN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229631628" y="2190648"/>
          <a:ext cx="2093887" cy="733528"/>
        </a:xfrm>
        <a:prstGeom prst="roundRect">
          <a:avLst>
            <a:gd name="adj" fmla="val 13188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absolute">
    <xdr:from>
      <xdr:col>10</xdr:col>
      <xdr:colOff>828675</xdr:colOff>
      <xdr:row>26</xdr:row>
      <xdr:rowOff>168945</xdr:rowOff>
    </xdr:from>
    <xdr:to>
      <xdr:col>11</xdr:col>
      <xdr:colOff>761999</xdr:colOff>
      <xdr:row>33</xdr:row>
      <xdr:rowOff>50599</xdr:rowOff>
    </xdr:to>
    <xdr:pic>
      <xdr:nvPicPr>
        <xdr:cNvPr id="16" name="תמונה 15" descr="fnix_zevet_logo.PN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09626" y="4874295"/>
          <a:ext cx="1047749" cy="12342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532430</xdr:colOff>
      <xdr:row>20</xdr:row>
      <xdr:rowOff>47625</xdr:rowOff>
    </xdr:from>
    <xdr:to>
      <xdr:col>3</xdr:col>
      <xdr:colOff>276226</xdr:colOff>
      <xdr:row>23</xdr:row>
      <xdr:rowOff>152700</xdr:rowOff>
    </xdr:to>
    <xdr:sp macro="" textlink="">
      <xdr:nvSpPr>
        <xdr:cNvPr id="11" name="מלבן מעוגל 10">
          <a:hlinkClick xmlns:r="http://schemas.openxmlformats.org/officeDocument/2006/relationships" r:id="rId8"/>
        </xdr:cNvPr>
        <xdr:cNvSpPr>
          <a:spLocks noChangeAspect="1"/>
        </xdr:cNvSpPr>
      </xdr:nvSpPr>
      <xdr:spPr>
        <a:xfrm>
          <a:off x="7210424" y="3667125"/>
          <a:ext cx="2096471" cy="648000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solidFill>
            <a:srgbClr val="FF6600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he-IL" sz="1600" b="1"/>
            <a:t>פניקס קו מהיר</a:t>
          </a:r>
        </a:p>
        <a:p>
          <a:pPr algn="ctr">
            <a:defRPr/>
          </a:pPr>
          <a:endParaRPr lang="he-IL" sz="1200"/>
        </a:p>
      </xdr:txBody>
    </xdr:sp>
    <xdr:clientData/>
  </xdr:twoCellAnchor>
  <xdr:twoCellAnchor editAs="absolute">
    <xdr:from>
      <xdr:col>0</xdr:col>
      <xdr:colOff>467925</xdr:colOff>
      <xdr:row>31</xdr:row>
      <xdr:rowOff>9524</xdr:rowOff>
    </xdr:from>
    <xdr:to>
      <xdr:col>3</xdr:col>
      <xdr:colOff>95250</xdr:colOff>
      <xdr:row>34</xdr:row>
      <xdr:rowOff>114599</xdr:rowOff>
    </xdr:to>
    <xdr:sp macro="" textlink="">
      <xdr:nvSpPr>
        <xdr:cNvPr id="13" name="מלבן מעוגל 12">
          <a:hlinkClick xmlns:r="http://schemas.openxmlformats.org/officeDocument/2006/relationships" r:id="rId9"/>
        </xdr:cNvPr>
        <xdr:cNvSpPr>
          <a:spLocks noChangeAspect="1"/>
        </xdr:cNvSpPr>
      </xdr:nvSpPr>
      <xdr:spPr>
        <a:xfrm>
          <a:off x="6886575" y="5705474"/>
          <a:ext cx="1980000" cy="648000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solidFill>
            <a:srgbClr val="FF6600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he-IL" sz="1400" b="1"/>
            <a:t>עתיר כבוד בפרמיה קבועה 2013</a:t>
          </a:r>
        </a:p>
      </xdr:txBody>
    </xdr:sp>
    <xdr:clientData/>
  </xdr:twoCellAnchor>
  <xdr:twoCellAnchor editAs="absolute">
    <xdr:from>
      <xdr:col>3</xdr:col>
      <xdr:colOff>667951</xdr:colOff>
      <xdr:row>31</xdr:row>
      <xdr:rowOff>28575</xdr:rowOff>
    </xdr:from>
    <xdr:to>
      <xdr:col>6</xdr:col>
      <xdr:colOff>590551</xdr:colOff>
      <xdr:row>34</xdr:row>
      <xdr:rowOff>133650</xdr:rowOff>
    </xdr:to>
    <xdr:sp macro="" textlink="">
      <xdr:nvSpPr>
        <xdr:cNvPr id="20" name="מלבן מעוגל 19">
          <a:hlinkClick xmlns:r="http://schemas.openxmlformats.org/officeDocument/2006/relationships" r:id="rId10"/>
        </xdr:cNvPr>
        <xdr:cNvSpPr/>
      </xdr:nvSpPr>
      <xdr:spPr>
        <a:xfrm>
          <a:off x="4333874" y="5724525"/>
          <a:ext cx="1980000" cy="648000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solidFill>
            <a:srgbClr val="FF6600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rtl="1" fontAlgn="base">
            <a:spcBef>
              <a:spcPct val="0"/>
            </a:spcBef>
            <a:spcAft>
              <a:spcPct val="0"/>
            </a:spcAft>
            <a:defRPr/>
          </a:pPr>
          <a:r>
            <a:rPr lang="he-IL" sz="14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סיעודי 360 חדש בפרמיה קבועה 2013</a:t>
          </a:r>
        </a:p>
      </xdr:txBody>
    </xdr:sp>
    <xdr:clientData/>
  </xdr:twoCellAnchor>
  <xdr:twoCellAnchor editAs="absolute">
    <xdr:from>
      <xdr:col>7</xdr:col>
      <xdr:colOff>381000</xdr:colOff>
      <xdr:row>31</xdr:row>
      <xdr:rowOff>19050</xdr:rowOff>
    </xdr:from>
    <xdr:to>
      <xdr:col>10</xdr:col>
      <xdr:colOff>303600</xdr:colOff>
      <xdr:row>34</xdr:row>
      <xdr:rowOff>124125</xdr:rowOff>
    </xdr:to>
    <xdr:sp macro="" textlink="">
      <xdr:nvSpPr>
        <xdr:cNvPr id="19" name="מלבן מעוגל 18">
          <a:hlinkClick xmlns:r="http://schemas.openxmlformats.org/officeDocument/2006/relationships" r:id="rId11"/>
        </xdr:cNvPr>
        <xdr:cNvSpPr>
          <a:spLocks noChangeAspect="1"/>
        </xdr:cNvSpPr>
      </xdr:nvSpPr>
      <xdr:spPr>
        <a:xfrm>
          <a:off x="1877625" y="5715000"/>
          <a:ext cx="1980000" cy="648000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solidFill>
            <a:srgbClr val="FF6600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b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rtl="1" fontAlgn="base">
            <a:spcBef>
              <a:spcPct val="0"/>
            </a:spcBef>
            <a:spcAft>
              <a:spcPct val="0"/>
            </a:spcAft>
            <a:defRPr/>
          </a:pPr>
          <a:r>
            <a:rPr lang="he-IL" sz="14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סיעוד בפרמיה מוגדלת</a:t>
          </a:r>
        </a:p>
        <a:p>
          <a:pPr algn="ctr">
            <a:defRPr/>
          </a:pPr>
          <a:endParaRPr lang="he-IL" sz="1200"/>
        </a:p>
      </xdr:txBody>
    </xdr:sp>
    <xdr:clientData/>
  </xdr:twoCellAnchor>
  <xdr:oneCellAnchor>
    <xdr:from>
      <xdr:col>9</xdr:col>
      <xdr:colOff>139747</xdr:colOff>
      <xdr:row>29</xdr:row>
      <xdr:rowOff>145415</xdr:rowOff>
    </xdr:from>
    <xdr:ext cx="1244508" cy="328295"/>
    <xdr:sp macro="" textlink="">
      <xdr:nvSpPr>
        <xdr:cNvPr id="22" name="מלבן 21"/>
        <xdr:cNvSpPr/>
      </xdr:nvSpPr>
      <xdr:spPr>
        <a:xfrm rot="20655083">
          <a:off x="1482770" y="5555615"/>
          <a:ext cx="1244508" cy="328295"/>
        </a:xfrm>
        <a:prstGeom prst="rect">
          <a:avLst/>
        </a:prstGeom>
        <a:solidFill>
          <a:schemeClr val="accent1">
            <a:lumMod val="50000"/>
            <a:alpha val="87000"/>
          </a:schemeClr>
        </a:solidFill>
      </xdr:spPr>
      <xdr:txBody>
        <a:bodyPr wrap="none" lIns="91440" tIns="45720" rIns="91440" bIns="45720">
          <a:sp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he-IL" sz="1600" b="1" cap="none" spc="0">
              <a:ln w="11430"/>
              <a:solidFill>
                <a:schemeClr val="accent6">
                  <a:lumMod val="75000"/>
                </a:schemeClr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</a:rPr>
            <a:t>חדש</a:t>
          </a:r>
          <a:r>
            <a:rPr lang="he-IL" sz="1600" b="1" cap="none" spc="0" baseline="0">
              <a:ln w="11430"/>
              <a:solidFill>
                <a:schemeClr val="accent6">
                  <a:lumMod val="75000"/>
                </a:schemeClr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</a:rPr>
            <a:t> בפניקס</a:t>
          </a:r>
          <a:endParaRPr lang="he-IL" sz="1600" b="1" cap="none" spc="0">
            <a:ln w="11430"/>
            <a:solidFill>
              <a:schemeClr val="accent6">
                <a:lumMod val="75000"/>
              </a:schemeClr>
            </a:solidFill>
            <a:effectLst>
              <a:outerShdw blurRad="80000" dist="40000" dir="5040000" algn="tl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9</xdr:col>
      <xdr:colOff>178066</xdr:colOff>
      <xdr:row>19</xdr:row>
      <xdr:rowOff>9525</xdr:rowOff>
    </xdr:from>
    <xdr:to>
      <xdr:col>10</xdr:col>
      <xdr:colOff>762000</xdr:colOff>
      <xdr:row>25</xdr:row>
      <xdr:rowOff>82805</xdr:rowOff>
    </xdr:to>
    <xdr:pic>
      <xdr:nvPicPr>
        <xdr:cNvPr id="21" name="תמונה 20" descr="new-health-services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924050" y="3448050"/>
          <a:ext cx="1269734" cy="115913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6</xdr:col>
      <xdr:colOff>163858</xdr:colOff>
      <xdr:row>23</xdr:row>
      <xdr:rowOff>28575</xdr:rowOff>
    </xdr:from>
    <xdr:to>
      <xdr:col>8</xdr:col>
      <xdr:colOff>76200</xdr:colOff>
      <xdr:row>25</xdr:row>
      <xdr:rowOff>121355</xdr:rowOff>
    </xdr:to>
    <xdr:pic>
      <xdr:nvPicPr>
        <xdr:cNvPr id="25" name="אובייקט 3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81450" y="4191000"/>
          <a:ext cx="1283942" cy="4547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387909</xdr:colOff>
      <xdr:row>12</xdr:row>
      <xdr:rowOff>38099</xdr:rowOff>
    </xdr:from>
    <xdr:to>
      <xdr:col>3</xdr:col>
      <xdr:colOff>142227</xdr:colOff>
      <xdr:row>16</xdr:row>
      <xdr:rowOff>28574</xdr:rowOff>
    </xdr:to>
    <xdr:pic>
      <xdr:nvPicPr>
        <xdr:cNvPr id="28" name="Picture 34" descr="לוגו בריאות חובה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344423" y="2209799"/>
          <a:ext cx="2106993" cy="714375"/>
        </a:xfrm>
        <a:prstGeom prst="rect">
          <a:avLst/>
        </a:prstGeom>
        <a:solidFill>
          <a:schemeClr val="bg1">
            <a:lumMod val="95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314325</xdr:colOff>
      <xdr:row>12</xdr:row>
      <xdr:rowOff>19050</xdr:rowOff>
    </xdr:from>
    <xdr:to>
      <xdr:col>6</xdr:col>
      <xdr:colOff>236925</xdr:colOff>
      <xdr:row>16</xdr:row>
      <xdr:rowOff>2895</xdr:rowOff>
    </xdr:to>
    <xdr:pic>
      <xdr:nvPicPr>
        <xdr:cNvPr id="29" name="תמונה 28" descr="בריאות טובה.PNG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233995750" y="2190750"/>
          <a:ext cx="1980000" cy="70774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6</xdr:col>
      <xdr:colOff>619125</xdr:colOff>
      <xdr:row>18</xdr:row>
      <xdr:rowOff>123825</xdr:rowOff>
    </xdr:from>
    <xdr:to>
      <xdr:col>8</xdr:col>
      <xdr:colOff>459133</xdr:colOff>
      <xdr:row>25</xdr:row>
      <xdr:rowOff>133350</xdr:rowOff>
    </xdr:to>
    <xdr:pic>
      <xdr:nvPicPr>
        <xdr:cNvPr id="24" name="תמונה 2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98517" y="3381375"/>
          <a:ext cx="1211608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371475</xdr:colOff>
      <xdr:row>20</xdr:row>
      <xdr:rowOff>28575</xdr:rowOff>
    </xdr:from>
    <xdr:to>
      <xdr:col>7</xdr:col>
      <xdr:colOff>294075</xdr:colOff>
      <xdr:row>23</xdr:row>
      <xdr:rowOff>133650</xdr:rowOff>
    </xdr:to>
    <xdr:sp macro="" textlink="">
      <xdr:nvSpPr>
        <xdr:cNvPr id="26" name="מלבן מעוגל 25">
          <a:hlinkClick xmlns:r="http://schemas.openxmlformats.org/officeDocument/2006/relationships" r:id="rId20"/>
        </xdr:cNvPr>
        <xdr:cNvSpPr>
          <a:spLocks noChangeAspect="1"/>
        </xdr:cNvSpPr>
      </xdr:nvSpPr>
      <xdr:spPr>
        <a:xfrm>
          <a:off x="4449375" y="3648075"/>
          <a:ext cx="1980000" cy="648000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solidFill>
            <a:srgbClr val="FF6600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he-IL" sz="1600" b="1">
              <a:latin typeface="+mn-lt"/>
            </a:rPr>
            <a:t>תאונות אישיות משפחתי</a:t>
          </a:r>
        </a:p>
        <a:p>
          <a:pPr algn="ctr">
            <a:defRPr/>
          </a:pPr>
          <a:endParaRPr lang="he-IL" sz="1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323849</xdr:colOff>
      <xdr:row>8</xdr:row>
      <xdr:rowOff>28575</xdr:rowOff>
    </xdr:from>
    <xdr:to>
      <xdr:col>8</xdr:col>
      <xdr:colOff>352425</xdr:colOff>
      <xdr:row>31</xdr:row>
      <xdr:rowOff>66675</xdr:rowOff>
    </xdr:to>
    <xdr:sp macro="" textlink="">
      <xdr:nvSpPr>
        <xdr:cNvPr id="2" name="מלבן 1"/>
        <xdr:cNvSpPr/>
      </xdr:nvSpPr>
      <xdr:spPr>
        <a:xfrm>
          <a:off x="11230289325" y="2190750"/>
          <a:ext cx="7762876" cy="6486525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endParaRPr lang="he-IL"/>
        </a:p>
      </xdr:txBody>
    </xdr:sp>
    <xdr:clientData/>
  </xdr:twoCellAnchor>
  <xdr:twoCellAnchor editAs="absolute">
    <xdr:from>
      <xdr:col>5</xdr:col>
      <xdr:colOff>38100</xdr:colOff>
      <xdr:row>25</xdr:row>
      <xdr:rowOff>133350</xdr:rowOff>
    </xdr:from>
    <xdr:to>
      <xdr:col>5</xdr:col>
      <xdr:colOff>927100</xdr:colOff>
      <xdr:row>25</xdr:row>
      <xdr:rowOff>427566</xdr:rowOff>
    </xdr:to>
    <xdr:sp macro="[0]!ClearDataSiudi360" textlink="">
      <xdr:nvSpPr>
        <xdr:cNvPr id="3" name="מלבן מעוגל 2"/>
        <xdr:cNvSpPr/>
      </xdr:nvSpPr>
      <xdr:spPr>
        <a:xfrm>
          <a:off x="11232076850" y="7343775"/>
          <a:ext cx="889000" cy="294216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r>
            <a:rPr lang="he-IL" sz="1100" b="1">
              <a:solidFill>
                <a:schemeClr val="tx2"/>
              </a:solidFill>
              <a:latin typeface="+mn-lt"/>
            </a:rPr>
            <a:t>נקה</a:t>
          </a:r>
          <a:r>
            <a:rPr lang="he-IL" sz="1100" b="1" baseline="0">
              <a:solidFill>
                <a:schemeClr val="tx2"/>
              </a:solidFill>
              <a:latin typeface="+mn-lt"/>
            </a:rPr>
            <a:t> הכל</a:t>
          </a:r>
          <a:endParaRPr lang="he-IL" sz="1100" b="1">
            <a:solidFill>
              <a:schemeClr val="tx2"/>
            </a:solidFill>
            <a:latin typeface="+mn-lt"/>
          </a:endParaRPr>
        </a:p>
      </xdr:txBody>
    </xdr:sp>
    <xdr:clientData/>
  </xdr:twoCellAnchor>
  <xdr:twoCellAnchor editAs="absolute">
    <xdr:from>
      <xdr:col>7</xdr:col>
      <xdr:colOff>47625</xdr:colOff>
      <xdr:row>1</xdr:row>
      <xdr:rowOff>0</xdr:rowOff>
    </xdr:from>
    <xdr:to>
      <xdr:col>7</xdr:col>
      <xdr:colOff>742950</xdr:colOff>
      <xdr:row>4</xdr:row>
      <xdr:rowOff>57150</xdr:rowOff>
    </xdr:to>
    <xdr:pic>
      <xdr:nvPicPr>
        <xdr:cNvPr id="4" name="Picture 48" descr="C:\Documents and Settings\usf24081\Local Settings\Temporary Internet Files\Content.IE5\OZNF2O19\MC900441497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0098825" y="762000"/>
          <a:ext cx="695325" cy="695325"/>
        </a:xfrm>
        <a:prstGeom prst="rect">
          <a:avLst/>
        </a:prstGeom>
        <a:noFill/>
      </xdr:spPr>
    </xdr:pic>
    <xdr:clientData/>
  </xdr:twoCellAnchor>
  <xdr:twoCellAnchor editAs="absolute">
    <xdr:from>
      <xdr:col>6</xdr:col>
      <xdr:colOff>161925</xdr:colOff>
      <xdr:row>10</xdr:row>
      <xdr:rowOff>85725</xdr:rowOff>
    </xdr:from>
    <xdr:to>
      <xdr:col>6</xdr:col>
      <xdr:colOff>359925</xdr:colOff>
      <xdr:row>10</xdr:row>
      <xdr:rowOff>283725</xdr:rowOff>
    </xdr:to>
    <xdr:sp macro="[0]!ClearLolevadSiudi360" textlink="">
      <xdr:nvSpPr>
        <xdr:cNvPr id="6" name="מלבן מעוגל 5"/>
        <xdr:cNvSpPr/>
      </xdr:nvSpPr>
      <xdr:spPr>
        <a:xfrm>
          <a:off x="11232034425" y="301942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6</xdr:col>
      <xdr:colOff>447675</xdr:colOff>
      <xdr:row>10</xdr:row>
      <xdr:rowOff>85725</xdr:rowOff>
    </xdr:from>
    <xdr:to>
      <xdr:col>6</xdr:col>
      <xdr:colOff>645675</xdr:colOff>
      <xdr:row>10</xdr:row>
      <xdr:rowOff>283725</xdr:rowOff>
    </xdr:to>
    <xdr:sp macro="[0]!fillLolevadSiudi360" textlink="">
      <xdr:nvSpPr>
        <xdr:cNvPr id="7" name="מלבן מעוגל 6"/>
        <xdr:cNvSpPr/>
      </xdr:nvSpPr>
      <xdr:spPr>
        <a:xfrm>
          <a:off x="11231748675" y="301942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+`</a:t>
          </a:r>
          <a:endParaRPr lang="he-IL" sz="1200" b="1"/>
        </a:p>
      </xdr:txBody>
    </xdr:sp>
    <xdr:clientData/>
  </xdr:twoCellAnchor>
  <xdr:twoCellAnchor>
    <xdr:from>
      <xdr:col>0</xdr:col>
      <xdr:colOff>523873</xdr:colOff>
      <xdr:row>0</xdr:row>
      <xdr:rowOff>76200</xdr:rowOff>
    </xdr:from>
    <xdr:to>
      <xdr:col>7</xdr:col>
      <xdr:colOff>171449</xdr:colOff>
      <xdr:row>0</xdr:row>
      <xdr:rowOff>609601</xdr:rowOff>
    </xdr:to>
    <xdr:sp macro="" textlink="">
      <xdr:nvSpPr>
        <xdr:cNvPr id="8" name="WordArt 44"/>
        <xdr:cNvSpPr>
          <a:spLocks noChangeArrowheads="1" noChangeShapeType="1" noTextEdit="1"/>
        </xdr:cNvSpPr>
      </xdr:nvSpPr>
      <xdr:spPr bwMode="auto">
        <a:xfrm>
          <a:off x="1457326" y="76200"/>
          <a:ext cx="6524626" cy="53340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49368"/>
            </a:avLst>
          </a:prstTxWarp>
        </a:bodyPr>
        <a:lstStyle/>
        <a:p>
          <a:pPr algn="r" rtl="1"/>
          <a:r>
            <a:rPr lang="he-IL" sz="1400" b="1" kern="10" spc="0">
              <a:ln w="9525">
                <a:noFill/>
                <a:round/>
                <a:headEnd/>
                <a:tailEnd/>
              </a:ln>
              <a:solidFill>
                <a:schemeClr val="accent6">
                  <a:lumMod val="75000"/>
                </a:scheme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Calibri"/>
            </a:rPr>
            <a:t>סיעודי </a:t>
          </a:r>
          <a:r>
            <a:rPr lang="en-US" sz="1400" b="1" kern="10" spc="0">
              <a:ln w="9525">
                <a:noFill/>
                <a:round/>
                <a:headEnd/>
                <a:tailEnd/>
              </a:ln>
              <a:solidFill>
                <a:schemeClr val="accent6">
                  <a:lumMod val="75000"/>
                </a:scheme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Calibri"/>
            </a:rPr>
            <a:t>360</a:t>
          </a:r>
          <a:r>
            <a:rPr lang="he-IL" sz="1400" b="1" kern="10" spc="0">
              <a:ln w="9525">
                <a:noFill/>
                <a:round/>
                <a:headEnd/>
                <a:tailEnd/>
              </a:ln>
              <a:solidFill>
                <a:schemeClr val="accent6">
                  <a:lumMod val="75000"/>
                </a:scheme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Calibri"/>
            </a:rPr>
            <a:t> בפרמיה</a:t>
          </a:r>
          <a:r>
            <a:rPr lang="he-IL" sz="1400" b="1" kern="10" spc="0" baseline="0">
              <a:ln w="9525">
                <a:noFill/>
                <a:round/>
                <a:headEnd/>
                <a:tailEnd/>
              </a:ln>
              <a:solidFill>
                <a:schemeClr val="accent6">
                  <a:lumMod val="75000"/>
                </a:scheme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Calibri"/>
            </a:rPr>
            <a:t> קבועה 2013</a:t>
          </a:r>
          <a:endParaRPr lang="he-IL" sz="1400" b="1" kern="10" spc="0">
            <a:ln w="9525">
              <a:noFill/>
              <a:round/>
              <a:headEnd/>
              <a:tailEnd/>
            </a:ln>
            <a:gradFill rotWithShape="1">
              <a:gsLst>
                <a:gs pos="0">
                  <a:srgbClr val="FF9933"/>
                </a:gs>
                <a:gs pos="100000">
                  <a:srgbClr val="3366FF"/>
                </a:gs>
              </a:gsLst>
              <a:lin ang="5400000" scaled="1"/>
            </a:gradFill>
            <a:effectLst>
              <a:outerShdw dist="45791" dir="2021404" algn="ctr" rotWithShape="0">
                <a:srgbClr val="B2B2B2">
                  <a:alpha val="80000"/>
                </a:srgbClr>
              </a:outerShdw>
            </a:effectLst>
            <a:latin typeface="Calibri"/>
          </a:endParaRPr>
        </a:p>
      </xdr:txBody>
    </xdr:sp>
    <xdr:clientData/>
  </xdr:twoCellAnchor>
  <xdr:twoCellAnchor>
    <xdr:from>
      <xdr:col>1</xdr:col>
      <xdr:colOff>66675</xdr:colOff>
      <xdr:row>0</xdr:row>
      <xdr:rowOff>704850</xdr:rowOff>
    </xdr:from>
    <xdr:to>
      <xdr:col>6</xdr:col>
      <xdr:colOff>419100</xdr:colOff>
      <xdr:row>7</xdr:row>
      <xdr:rowOff>66675</xdr:rowOff>
    </xdr:to>
    <xdr:sp macro="" textlink="">
      <xdr:nvSpPr>
        <xdr:cNvPr id="9" name="מלבן מעוגל 8"/>
        <xdr:cNvSpPr/>
      </xdr:nvSpPr>
      <xdr:spPr>
        <a:xfrm>
          <a:off x="2076450" y="704850"/>
          <a:ext cx="5676900" cy="1333500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rtl="1"/>
          <a:r>
            <a:rPr lang="he-IL" sz="11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כיסוי לאשפוז במוסד סיעודי או סיעוד בביתו של המבוטח </a:t>
          </a:r>
          <a:r>
            <a:rPr lang="he-IL" sz="1100" b="0" kern="1200">
              <a:solidFill>
                <a:schemeClr val="lt1"/>
              </a:solidFill>
              <a:latin typeface="+mn-lt"/>
              <a:ea typeface="+mn-ea"/>
              <a:cs typeface="+mn-cs"/>
            </a:rPr>
            <a:t>לתקופה מרבית של עד </a:t>
          </a:r>
          <a:r>
            <a:rPr lang="he-IL" sz="1100" b="0" u="none" kern="1200">
              <a:solidFill>
                <a:schemeClr val="lt1"/>
              </a:solidFill>
              <a:latin typeface="+mn-lt"/>
              <a:ea typeface="+mn-ea"/>
              <a:cs typeface="+mn-cs"/>
            </a:rPr>
            <a:t>5 שנים, 8 שנים  או כל החיים וכל עוד המבוטח מוגדר כמבוטח סיעודי.</a:t>
          </a:r>
        </a:p>
        <a:p>
          <a:pPr rtl="1"/>
          <a:r>
            <a:rPr lang="he-IL" sz="11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30 ימי ההמתנה,</a:t>
          </a:r>
          <a:r>
            <a:rPr lang="he-IL" sz="1100" b="1" kern="1200" baseline="0">
              <a:solidFill>
                <a:schemeClr val="lt1"/>
              </a:solidFill>
              <a:latin typeface="+mn-lt"/>
              <a:ea typeface="+mn-ea"/>
              <a:cs typeface="+mn-cs"/>
            </a:rPr>
            <a:t>  </a:t>
          </a:r>
          <a:r>
            <a:rPr lang="he-IL" sz="1100" b="0" kern="1200" baseline="0">
              <a:solidFill>
                <a:schemeClr val="lt1"/>
              </a:solidFill>
              <a:latin typeface="+mn-lt"/>
              <a:ea typeface="+mn-ea"/>
              <a:cs typeface="+mn-cs"/>
            </a:rPr>
            <a:t>אלא אם צויין אחרת</a:t>
          </a:r>
        </a:p>
        <a:p>
          <a:pPr marL="0" marR="0" indent="0" algn="r" defTabSz="914400" rtl="1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lang="he-IL" sz="1100" kern="1200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סכום התגמול למבוטח השוהה </a:t>
          </a:r>
          <a:r>
            <a:rPr lang="he-IL" sz="1100" b="1" u="sng" kern="1200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במוסד סיעודי </a:t>
          </a:r>
          <a:r>
            <a:rPr lang="he-IL" sz="1100" b="1" kern="1200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בעת היותו מטופל סיעודי יהיה גבוה יותר כפול  2.2</a:t>
          </a:r>
        </a:p>
        <a:p>
          <a:pPr marL="0" marR="0" indent="0" algn="r" defTabSz="914400" rtl="1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lang="he-IL" sz="1100" b="1" kern="1200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הפרמיה של סיעודי 360 הינה קבועה עפ"י גיל כניסה של המבוטח.</a:t>
          </a:r>
        </a:p>
        <a:p>
          <a:pPr marL="0" marR="0" indent="0" algn="r" defTabSz="914400" rtl="1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lang="he-IL" sz="1100" b="1" kern="1200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לפוליסות ערכי סילוק/ פדיון בהתאם לתנאי הפוליסה.</a:t>
          </a:r>
          <a:endParaRPr lang="he-IL" sz="12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296333</xdr:colOff>
      <xdr:row>0</xdr:row>
      <xdr:rowOff>97367</xdr:rowOff>
    </xdr:from>
    <xdr:to>
      <xdr:col>7</xdr:col>
      <xdr:colOff>542925</xdr:colOff>
      <xdr:row>3</xdr:row>
      <xdr:rowOff>11642</xdr:rowOff>
    </xdr:to>
    <xdr:sp macro="" textlink="">
      <xdr:nvSpPr>
        <xdr:cNvPr id="2" name="WordArt 44"/>
        <xdr:cNvSpPr>
          <a:spLocks noChangeArrowheads="1" noChangeShapeType="1" noTextEdit="1"/>
        </xdr:cNvSpPr>
      </xdr:nvSpPr>
      <xdr:spPr bwMode="auto">
        <a:xfrm>
          <a:off x="1965325" y="97367"/>
          <a:ext cx="6279092" cy="4540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49853"/>
            </a:avLst>
          </a:prstTxWarp>
        </a:bodyPr>
        <a:lstStyle/>
        <a:p>
          <a:pPr algn="r" rtl="1"/>
          <a:r>
            <a:rPr lang="he-IL" sz="4000" b="1" kern="10" spc="0">
              <a:ln w="9525">
                <a:noFill/>
                <a:round/>
                <a:headEnd/>
                <a:tailEnd/>
              </a:ln>
              <a:solidFill>
                <a:schemeClr val="accent6">
                  <a:lumMod val="75000"/>
                </a:scheme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Calibri"/>
            </a:rPr>
            <a:t>סיעוד בפרמיה מוגדלת</a:t>
          </a:r>
        </a:p>
      </xdr:txBody>
    </xdr:sp>
    <xdr:clientData/>
  </xdr:twoCellAnchor>
  <xdr:twoCellAnchor>
    <xdr:from>
      <xdr:col>1</xdr:col>
      <xdr:colOff>466724</xdr:colOff>
      <xdr:row>3</xdr:row>
      <xdr:rowOff>126999</xdr:rowOff>
    </xdr:from>
    <xdr:to>
      <xdr:col>8</xdr:col>
      <xdr:colOff>533399</xdr:colOff>
      <xdr:row>8</xdr:row>
      <xdr:rowOff>31749</xdr:rowOff>
    </xdr:to>
    <xdr:sp macro="" textlink="">
      <xdr:nvSpPr>
        <xdr:cNvPr id="3" name="מלבן מעוגל 2"/>
        <xdr:cNvSpPr/>
      </xdr:nvSpPr>
      <xdr:spPr>
        <a:xfrm>
          <a:off x="1308101" y="666749"/>
          <a:ext cx="7453842" cy="1037167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rtl="1"/>
          <a:r>
            <a:rPr lang="he-IL" sz="11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כיסוי לאשפוז במוסד סיעודי או סיעוד בביתו של המבוטח </a:t>
          </a:r>
          <a:r>
            <a:rPr lang="he-IL" sz="1100" b="0" kern="1200">
              <a:solidFill>
                <a:schemeClr val="lt1"/>
              </a:solidFill>
              <a:latin typeface="+mn-lt"/>
              <a:ea typeface="+mn-ea"/>
              <a:cs typeface="+mn-cs"/>
            </a:rPr>
            <a:t>לתקופה מרבית של עד </a:t>
          </a:r>
          <a:r>
            <a:rPr lang="en-US" sz="1100" b="0" kern="1200">
              <a:solidFill>
                <a:schemeClr val="lt1"/>
              </a:solidFill>
              <a:latin typeface="+mn-lt"/>
              <a:ea typeface="+mn-ea"/>
              <a:cs typeface="+mn-cs"/>
            </a:rPr>
            <a:t>  5 </a:t>
          </a:r>
          <a:r>
            <a:rPr lang="he-IL" sz="1100" b="0" kern="1200">
              <a:solidFill>
                <a:schemeClr val="lt1"/>
              </a:solidFill>
              <a:latin typeface="+mn-lt"/>
              <a:ea typeface="+mn-ea"/>
              <a:cs typeface="+mn-cs"/>
            </a:rPr>
            <a:t>שנים, </a:t>
          </a:r>
          <a:r>
            <a:rPr lang="en-US" sz="1100" b="0" kern="1200">
              <a:solidFill>
                <a:schemeClr val="lt1"/>
              </a:solidFill>
              <a:latin typeface="+mn-lt"/>
              <a:ea typeface="+mn-ea"/>
              <a:cs typeface="+mn-cs"/>
            </a:rPr>
            <a:t> </a:t>
          </a:r>
          <a:r>
            <a:rPr lang="he-IL" sz="1100" b="0" kern="1200">
              <a:solidFill>
                <a:schemeClr val="lt1"/>
              </a:solidFill>
              <a:latin typeface="+mn-lt"/>
              <a:ea typeface="+mn-ea"/>
              <a:cs typeface="+mn-cs"/>
            </a:rPr>
            <a:t>8 שנים  או כל החיים וכל עוד המבוטח מוגדר כמבוטח סיעודי.</a:t>
          </a:r>
          <a:endParaRPr lang="he-IL"/>
        </a:p>
        <a:p>
          <a:pPr rtl="1"/>
          <a:r>
            <a:rPr lang="he-IL" sz="11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במוצר עתיר כבוד - 60 ימי המתנה ובסיעודי 360 - 30 ימי המתנה, אלא אם צויין אחרת.</a:t>
          </a:r>
          <a:endParaRPr lang="he-IL"/>
        </a:p>
        <a:p>
          <a:pPr rtl="1" eaLnBrk="1" fontAlgn="base" latinLnBrk="0" hangingPunct="1"/>
          <a:r>
            <a:rPr lang="he-IL" sz="1100" kern="1200" baseline="0">
              <a:solidFill>
                <a:schemeClr val="lt1"/>
              </a:solidFill>
              <a:latin typeface="+mn-lt"/>
              <a:ea typeface="+mn-ea"/>
              <a:cs typeface="+mn-cs"/>
            </a:rPr>
            <a:t>במוצר סיעודי 360 סכום התגמול למבוטח השוהה </a:t>
          </a:r>
          <a:r>
            <a:rPr lang="he-IL" sz="1100" b="1" u="sng" kern="1200" baseline="0">
              <a:solidFill>
                <a:schemeClr val="lt1"/>
              </a:solidFill>
              <a:latin typeface="+mn-lt"/>
              <a:ea typeface="+mn-ea"/>
              <a:cs typeface="+mn-cs"/>
            </a:rPr>
            <a:t>במוסד סיעודי </a:t>
          </a:r>
          <a:r>
            <a:rPr lang="he-IL" sz="1100" b="1" kern="1200" baseline="0">
              <a:solidFill>
                <a:schemeClr val="lt1"/>
              </a:solidFill>
              <a:latin typeface="+mn-lt"/>
              <a:ea typeface="+mn-ea"/>
              <a:cs typeface="+mn-cs"/>
            </a:rPr>
            <a:t>בעת היותו מטופל סיעודי יהיה גבוה יותר כפול  2.2</a:t>
          </a:r>
          <a:endParaRPr lang="he-IL"/>
        </a:p>
        <a:p>
          <a:pPr rtl="1" eaLnBrk="1" fontAlgn="base" latinLnBrk="0" hangingPunct="1"/>
          <a:r>
            <a:rPr lang="he-IL" sz="1100" b="1" kern="1200" baseline="0">
              <a:solidFill>
                <a:schemeClr val="lt1"/>
              </a:solidFill>
              <a:latin typeface="+mn-lt"/>
              <a:ea typeface="+mn-ea"/>
              <a:cs typeface="+mn-cs"/>
            </a:rPr>
            <a:t>הפרמיה  עולה ב 4%</a:t>
          </a:r>
          <a:r>
            <a:rPr lang="en-US" sz="1100" b="1" kern="1200" baseline="0">
              <a:solidFill>
                <a:schemeClr val="lt1"/>
              </a:solidFill>
              <a:latin typeface="+mn-lt"/>
              <a:ea typeface="+mn-ea"/>
              <a:cs typeface="+mn-cs"/>
            </a:rPr>
            <a:t> </a:t>
          </a:r>
          <a:r>
            <a:rPr lang="he-IL" sz="1100" b="1" kern="1200" baseline="0">
              <a:solidFill>
                <a:schemeClr val="lt1"/>
              </a:solidFill>
              <a:latin typeface="+mn-lt"/>
              <a:ea typeface="+mn-ea"/>
              <a:cs typeface="+mn-cs"/>
            </a:rPr>
            <a:t>כל שנה ומתקבעת בגיל 65.</a:t>
          </a:r>
          <a:endParaRPr lang="he-IL"/>
        </a:p>
        <a:p>
          <a:pPr rtl="1" eaLnBrk="1" fontAlgn="base" latinLnBrk="0" hangingPunct="1"/>
          <a:r>
            <a:rPr lang="he-IL" sz="1100" b="1" kern="1200" baseline="0">
              <a:solidFill>
                <a:schemeClr val="lt1"/>
              </a:solidFill>
              <a:latin typeface="+mn-lt"/>
              <a:ea typeface="+mn-ea"/>
              <a:cs typeface="+mn-cs"/>
            </a:rPr>
            <a:t>לפוליסות ערכי סילוק/ פדיון בהתאם לתנאי הפוליסה.</a:t>
          </a:r>
          <a:endParaRPr lang="he-IL" sz="1100" b="1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8</xdr:col>
      <xdr:colOff>302093</xdr:colOff>
      <xdr:row>1</xdr:row>
      <xdr:rowOff>131903</xdr:rowOff>
    </xdr:from>
    <xdr:ext cx="1338710" cy="396298"/>
    <xdr:sp macro="" textlink="">
      <xdr:nvSpPr>
        <xdr:cNvPr id="5" name="מלבן 4"/>
        <xdr:cNvSpPr/>
      </xdr:nvSpPr>
      <xdr:spPr>
        <a:xfrm rot="20655083">
          <a:off x="200697" y="311820"/>
          <a:ext cx="1338710" cy="396298"/>
        </a:xfrm>
        <a:prstGeom prst="rect">
          <a:avLst/>
        </a:prstGeom>
        <a:solidFill>
          <a:schemeClr val="accent1">
            <a:lumMod val="75000"/>
          </a:schemeClr>
        </a:solidFill>
      </xdr:spPr>
      <xdr:txBody>
        <a:bodyPr wrap="square" lIns="91440" tIns="45720" rIns="91440" bIns="45720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he-IL" sz="1600" b="1" cap="none" spc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</a:rPr>
            <a:t>חדש</a:t>
          </a:r>
          <a:r>
            <a:rPr lang="he-IL" sz="1600" b="1" cap="none" spc="0" baseline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</a:rPr>
            <a:t> בפניקס</a:t>
          </a:r>
          <a:endParaRPr lang="he-IL" sz="1600" b="1" cap="none" spc="0">
            <a:ln w="11430"/>
            <a:gradFill>
              <a:gsLst>
                <a:gs pos="0">
                  <a:schemeClr val="accent6">
                    <a:tint val="90000"/>
                    <a:satMod val="120000"/>
                  </a:schemeClr>
                </a:gs>
                <a:gs pos="25000">
                  <a:schemeClr val="accent6">
                    <a:tint val="93000"/>
                    <a:satMod val="120000"/>
                  </a:schemeClr>
                </a:gs>
                <a:gs pos="50000">
                  <a:schemeClr val="accent6">
                    <a:shade val="89000"/>
                    <a:satMod val="110000"/>
                  </a:schemeClr>
                </a:gs>
                <a:gs pos="75000">
                  <a:schemeClr val="accent6">
                    <a:tint val="93000"/>
                    <a:satMod val="120000"/>
                  </a:schemeClr>
                </a:gs>
                <a:gs pos="100000">
                  <a:schemeClr val="accent6">
                    <a:tint val="90000"/>
                    <a:satMod val="120000"/>
                  </a:schemeClr>
                </a:gs>
              </a:gsLst>
              <a:lin ang="5400000"/>
            </a:gradFill>
            <a:effectLst>
              <a:outerShdw blurRad="80000" dist="40000" dir="5040000" algn="tl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twoCellAnchor editAs="absolute">
    <xdr:from>
      <xdr:col>8</xdr:col>
      <xdr:colOff>842433</xdr:colOff>
      <xdr:row>5</xdr:row>
      <xdr:rowOff>10585</xdr:rowOff>
    </xdr:from>
    <xdr:to>
      <xdr:col>9</xdr:col>
      <xdr:colOff>613833</xdr:colOff>
      <xdr:row>7</xdr:row>
      <xdr:rowOff>324910</xdr:rowOff>
    </xdr:to>
    <xdr:pic>
      <xdr:nvPicPr>
        <xdr:cNvPr id="6" name="Picture 48" descr="C:\Documents and Settings\usf24081\Local Settings\Temporary Internet Files\Content.IE5\OZNF2O19\MC900441497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917" y="931335"/>
          <a:ext cx="692150" cy="6953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8</xdr:row>
      <xdr:rowOff>85724</xdr:rowOff>
    </xdr:from>
    <xdr:to>
      <xdr:col>15</xdr:col>
      <xdr:colOff>190500</xdr:colOff>
      <xdr:row>35</xdr:row>
      <xdr:rowOff>123825</xdr:rowOff>
    </xdr:to>
    <xdr:sp macro="" textlink="">
      <xdr:nvSpPr>
        <xdr:cNvPr id="2" name="מלבן 1"/>
        <xdr:cNvSpPr/>
      </xdr:nvSpPr>
      <xdr:spPr>
        <a:xfrm>
          <a:off x="495300" y="1562099"/>
          <a:ext cx="10534650" cy="7772401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endParaRPr lang="he-IL"/>
        </a:p>
      </xdr:txBody>
    </xdr:sp>
    <xdr:clientData/>
  </xdr:twoCellAnchor>
  <xdr:twoCellAnchor editAs="absolute">
    <xdr:from>
      <xdr:col>3</xdr:col>
      <xdr:colOff>440177</xdr:colOff>
      <xdr:row>10</xdr:row>
      <xdr:rowOff>59255</xdr:rowOff>
    </xdr:from>
    <xdr:to>
      <xdr:col>3</xdr:col>
      <xdr:colOff>638177</xdr:colOff>
      <xdr:row>10</xdr:row>
      <xdr:rowOff>257255</xdr:rowOff>
    </xdr:to>
    <xdr:sp macro="[0]!fillkeseffnxkesef" textlink="">
      <xdr:nvSpPr>
        <xdr:cNvPr id="3" name="מלבן מעוגל 2"/>
        <xdr:cNvSpPr/>
      </xdr:nvSpPr>
      <xdr:spPr>
        <a:xfrm>
          <a:off x="11234175523" y="230715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3</xdr:col>
      <xdr:colOff>162892</xdr:colOff>
      <xdr:row>10</xdr:row>
      <xdr:rowOff>59255</xdr:rowOff>
    </xdr:from>
    <xdr:to>
      <xdr:col>3</xdr:col>
      <xdr:colOff>360892</xdr:colOff>
      <xdr:row>10</xdr:row>
      <xdr:rowOff>257255</xdr:rowOff>
    </xdr:to>
    <xdr:sp macro="[0]!Clearkeseffnxkesef" textlink="">
      <xdr:nvSpPr>
        <xdr:cNvPr id="4" name="מלבן מעוגל 3"/>
        <xdr:cNvSpPr/>
      </xdr:nvSpPr>
      <xdr:spPr>
        <a:xfrm>
          <a:off x="11234452808" y="230715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5</xdr:col>
      <xdr:colOff>444938</xdr:colOff>
      <xdr:row>10</xdr:row>
      <xdr:rowOff>59255</xdr:rowOff>
    </xdr:from>
    <xdr:to>
      <xdr:col>5</xdr:col>
      <xdr:colOff>642938</xdr:colOff>
      <xdr:row>10</xdr:row>
      <xdr:rowOff>257255</xdr:rowOff>
    </xdr:to>
    <xdr:sp macro="[0]!fillAmbulatoryfnxkesef" textlink="">
      <xdr:nvSpPr>
        <xdr:cNvPr id="5" name="מלבן מעוגל 4"/>
        <xdr:cNvSpPr/>
      </xdr:nvSpPr>
      <xdr:spPr>
        <a:xfrm>
          <a:off x="11232646762" y="230715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5</xdr:col>
      <xdr:colOff>177177</xdr:colOff>
      <xdr:row>10</xdr:row>
      <xdr:rowOff>59255</xdr:rowOff>
    </xdr:from>
    <xdr:to>
      <xdr:col>5</xdr:col>
      <xdr:colOff>375177</xdr:colOff>
      <xdr:row>10</xdr:row>
      <xdr:rowOff>257255</xdr:rowOff>
    </xdr:to>
    <xdr:sp macro="[0]!ClearAmbulatoryfnxkesef" textlink="">
      <xdr:nvSpPr>
        <xdr:cNvPr id="6" name="מלבן מעוגל 5"/>
        <xdr:cNvSpPr/>
      </xdr:nvSpPr>
      <xdr:spPr>
        <a:xfrm>
          <a:off x="11232914523" y="230715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4</xdr:col>
      <xdr:colOff>439116</xdr:colOff>
      <xdr:row>10</xdr:row>
      <xdr:rowOff>59255</xdr:rowOff>
    </xdr:from>
    <xdr:to>
      <xdr:col>4</xdr:col>
      <xdr:colOff>637116</xdr:colOff>
      <xdr:row>10</xdr:row>
      <xdr:rowOff>257255</xdr:rowOff>
    </xdr:to>
    <xdr:sp macro="[0]!fillFirstClassfnxkesef" textlink="">
      <xdr:nvSpPr>
        <xdr:cNvPr id="7" name="מלבן מעוגל 6"/>
        <xdr:cNvSpPr/>
      </xdr:nvSpPr>
      <xdr:spPr>
        <a:xfrm>
          <a:off x="11233414584" y="230715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4</xdr:col>
      <xdr:colOff>171356</xdr:colOff>
      <xdr:row>10</xdr:row>
      <xdr:rowOff>59255</xdr:rowOff>
    </xdr:from>
    <xdr:to>
      <xdr:col>4</xdr:col>
      <xdr:colOff>369356</xdr:colOff>
      <xdr:row>10</xdr:row>
      <xdr:rowOff>257255</xdr:rowOff>
    </xdr:to>
    <xdr:sp macro="[0]!ClearFirstClassfnxkesef" textlink="">
      <xdr:nvSpPr>
        <xdr:cNvPr id="8" name="מלבן מעוגל 7"/>
        <xdr:cNvSpPr/>
      </xdr:nvSpPr>
      <xdr:spPr>
        <a:xfrm>
          <a:off x="11233682344" y="230715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8</xdr:col>
      <xdr:colOff>443445</xdr:colOff>
      <xdr:row>27</xdr:row>
      <xdr:rowOff>192881</xdr:rowOff>
    </xdr:from>
    <xdr:to>
      <xdr:col>9</xdr:col>
      <xdr:colOff>500066</xdr:colOff>
      <xdr:row>28</xdr:row>
      <xdr:rowOff>317764</xdr:rowOff>
    </xdr:to>
    <xdr:sp macro="[0]!ClearDatafnxkesef" textlink="">
      <xdr:nvSpPr>
        <xdr:cNvPr id="11" name="מלבן מעוגל 10"/>
        <xdr:cNvSpPr/>
      </xdr:nvSpPr>
      <xdr:spPr>
        <a:xfrm>
          <a:off x="4481509" y="7736681"/>
          <a:ext cx="818621" cy="363008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r>
            <a:rPr lang="he-IL" sz="1100">
              <a:solidFill>
                <a:schemeClr val="tx2"/>
              </a:solidFill>
              <a:latin typeface="+mn-lt"/>
            </a:rPr>
            <a:t> </a:t>
          </a:r>
          <a:r>
            <a:rPr lang="he-IL" sz="1100" b="1">
              <a:solidFill>
                <a:schemeClr val="tx2"/>
              </a:solidFill>
              <a:latin typeface="+mn-lt"/>
            </a:rPr>
            <a:t>נקה הכל</a:t>
          </a:r>
        </a:p>
      </xdr:txBody>
    </xdr:sp>
    <xdr:clientData/>
  </xdr:twoCellAnchor>
  <xdr:twoCellAnchor editAs="absolute">
    <xdr:from>
      <xdr:col>6</xdr:col>
      <xdr:colOff>444652</xdr:colOff>
      <xdr:row>10</xdr:row>
      <xdr:rowOff>59255</xdr:rowOff>
    </xdr:from>
    <xdr:to>
      <xdr:col>6</xdr:col>
      <xdr:colOff>642652</xdr:colOff>
      <xdr:row>10</xdr:row>
      <xdr:rowOff>257255</xdr:rowOff>
    </xdr:to>
    <xdr:sp macro="[0]!fillLolevadfnxkesef" textlink="">
      <xdr:nvSpPr>
        <xdr:cNvPr id="12" name="מלבן מעוגל 11"/>
        <xdr:cNvSpPr/>
      </xdr:nvSpPr>
      <xdr:spPr>
        <a:xfrm>
          <a:off x="11231885048" y="230715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6</xdr:col>
      <xdr:colOff>167366</xdr:colOff>
      <xdr:row>10</xdr:row>
      <xdr:rowOff>59255</xdr:rowOff>
    </xdr:from>
    <xdr:to>
      <xdr:col>6</xdr:col>
      <xdr:colOff>365366</xdr:colOff>
      <xdr:row>10</xdr:row>
      <xdr:rowOff>257255</xdr:rowOff>
    </xdr:to>
    <xdr:sp macro="[0]!ClearLolevadfnxkesef" textlink="">
      <xdr:nvSpPr>
        <xdr:cNvPr id="13" name="מלבן מעוגל 12"/>
        <xdr:cNvSpPr/>
      </xdr:nvSpPr>
      <xdr:spPr>
        <a:xfrm>
          <a:off x="11232162334" y="230715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r>
            <a:rPr lang="he-IL" sz="1200" b="1"/>
            <a:t>Ր</a:t>
          </a:r>
        </a:p>
      </xdr:txBody>
    </xdr:sp>
    <xdr:clientData/>
  </xdr:twoCellAnchor>
  <xdr:twoCellAnchor editAs="absolute">
    <xdr:from>
      <xdr:col>8</xdr:col>
      <xdr:colOff>164988</xdr:colOff>
      <xdr:row>10</xdr:row>
      <xdr:rowOff>59255</xdr:rowOff>
    </xdr:from>
    <xdr:to>
      <xdr:col>8</xdr:col>
      <xdr:colOff>362988</xdr:colOff>
      <xdr:row>10</xdr:row>
      <xdr:rowOff>257255</xdr:rowOff>
    </xdr:to>
    <xdr:sp macro="[0]!ClearHavchanafnxkesef" textlink="">
      <xdr:nvSpPr>
        <xdr:cNvPr id="15" name="מלבן מעוגל 14"/>
        <xdr:cNvSpPr/>
      </xdr:nvSpPr>
      <xdr:spPr>
        <a:xfrm>
          <a:off x="11230640712" y="230715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r>
            <a:rPr lang="he-IL" sz="1200" b="1"/>
            <a:t>Ր</a:t>
          </a:r>
        </a:p>
      </xdr:txBody>
    </xdr:sp>
    <xdr:clientData/>
  </xdr:twoCellAnchor>
  <xdr:twoCellAnchor editAs="oneCell">
    <xdr:from>
      <xdr:col>0</xdr:col>
      <xdr:colOff>468843</xdr:colOff>
      <xdr:row>0</xdr:row>
      <xdr:rowOff>25400</xdr:rowOff>
    </xdr:from>
    <xdr:to>
      <xdr:col>4</xdr:col>
      <xdr:colOff>411692</xdr:colOff>
      <xdr:row>5</xdr:row>
      <xdr:rowOff>5293</xdr:rowOff>
    </xdr:to>
    <xdr:pic>
      <xdr:nvPicPr>
        <xdr:cNvPr id="17" name="תמונה 16" descr="בריאות כסף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60658" y="25400"/>
          <a:ext cx="2609849" cy="913343"/>
        </a:xfrm>
        <a:prstGeom prst="rect">
          <a:avLst/>
        </a:prstGeom>
      </xdr:spPr>
    </xdr:pic>
    <xdr:clientData/>
  </xdr:twoCellAnchor>
  <xdr:twoCellAnchor>
    <xdr:from>
      <xdr:col>69</xdr:col>
      <xdr:colOff>285086</xdr:colOff>
      <xdr:row>0</xdr:row>
      <xdr:rowOff>0</xdr:rowOff>
    </xdr:from>
    <xdr:to>
      <xdr:col>72</xdr:col>
      <xdr:colOff>295669</xdr:colOff>
      <xdr:row>6</xdr:row>
      <xdr:rowOff>137584</xdr:rowOff>
    </xdr:to>
    <xdr:sp macro="" textlink="">
      <xdr:nvSpPr>
        <xdr:cNvPr id="20" name="מלבן מעוגל 19"/>
        <xdr:cNvSpPr/>
      </xdr:nvSpPr>
      <xdr:spPr>
        <a:xfrm>
          <a:off x="11225816415" y="0"/>
          <a:ext cx="2074333" cy="1248834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חבילה</a:t>
          </a:r>
          <a:r>
            <a:rPr lang="he-IL" sz="1200" b="1" baseline="0"/>
            <a:t> הכוללת: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השתלות וטיפולים בחו"ל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ניתוחים בחו"ל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תרופות – "סל הזהב"</a:t>
          </a:r>
        </a:p>
        <a:p>
          <a:pPr rtl="1" fontAlgn="auto"/>
          <a:r>
            <a:rPr lang="he-IL" sz="12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מסלול ניתוחים משלים שב"ן</a:t>
          </a:r>
        </a:p>
        <a:p>
          <a:pPr rtl="1" fontAlgn="auto"/>
          <a:r>
            <a:rPr lang="he-IL" sz="12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טיפולים מחליפי ניתוח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endParaRPr lang="he-IL" sz="1200" b="1"/>
        </a:p>
      </xdr:txBody>
    </xdr:sp>
    <xdr:clientData/>
  </xdr:twoCellAnchor>
  <xdr:twoCellAnchor>
    <xdr:from>
      <xdr:col>4</xdr:col>
      <xdr:colOff>676275</xdr:colOff>
      <xdr:row>0</xdr:row>
      <xdr:rowOff>114300</xdr:rowOff>
    </xdr:from>
    <xdr:to>
      <xdr:col>10</xdr:col>
      <xdr:colOff>133350</xdr:colOff>
      <xdr:row>7</xdr:row>
      <xdr:rowOff>28576</xdr:rowOff>
    </xdr:to>
    <xdr:sp macro="" textlink="">
      <xdr:nvSpPr>
        <xdr:cNvPr id="22" name="מלבן מעוגל 21"/>
        <xdr:cNvSpPr/>
      </xdr:nvSpPr>
      <xdr:spPr>
        <a:xfrm>
          <a:off x="11229975000" y="114300"/>
          <a:ext cx="3810000" cy="1209676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fontAlgn="auto">
            <a:spcBef>
              <a:spcPts val="0"/>
            </a:spcBef>
            <a:spcAft>
              <a:spcPts val="0"/>
            </a:spcAft>
            <a:defRPr/>
          </a:pPr>
          <a:endParaRPr lang="en-US" sz="1200" b="1" u="sng">
            <a:solidFill>
              <a:schemeClr val="bg2">
                <a:lumMod val="10000"/>
              </a:schemeClr>
            </a:solidFill>
          </a:endParaRP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 u="sng">
              <a:solidFill>
                <a:schemeClr val="accent6">
                  <a:lumMod val="75000"/>
                </a:schemeClr>
              </a:solidFill>
            </a:rPr>
            <a:t>חבילה</a:t>
          </a:r>
          <a:r>
            <a:rPr lang="he-IL" sz="1200" b="1" u="sng" baseline="0">
              <a:solidFill>
                <a:schemeClr val="accent6">
                  <a:lumMod val="75000"/>
                </a:schemeClr>
              </a:solidFill>
            </a:rPr>
            <a:t> הכוללת: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השתלות וטיפולים בחו"ל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ניתוחים בחו"ל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תרופות – "סל הזהב"</a:t>
          </a:r>
        </a:p>
        <a:p>
          <a:pPr rtl="1" fontAlgn="auto"/>
          <a:r>
            <a:rPr lang="he-IL" sz="1200" b="1" kern="1200">
              <a:solidFill>
                <a:schemeClr val="accent6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rPr>
            <a:t>מסלול ניתוחים מלא (מהשקל הראשון) </a:t>
          </a:r>
        </a:p>
        <a:p>
          <a:pPr rtl="1" fontAlgn="auto"/>
          <a:r>
            <a:rPr lang="he-IL" sz="1200" b="1" kern="1200">
              <a:solidFill>
                <a:schemeClr val="accent6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rPr>
            <a:t>טיפולים מחליפי ניתוח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endParaRPr lang="he-IL" sz="1200" b="1"/>
        </a:p>
      </xdr:txBody>
    </xdr:sp>
    <xdr:clientData/>
  </xdr:twoCellAnchor>
  <xdr:twoCellAnchor editAs="absolute">
    <xdr:from>
      <xdr:col>13</xdr:col>
      <xdr:colOff>224101</xdr:colOff>
      <xdr:row>1</xdr:row>
      <xdr:rowOff>47625</xdr:rowOff>
    </xdr:from>
    <xdr:to>
      <xdr:col>14</xdr:col>
      <xdr:colOff>371475</xdr:colOff>
      <xdr:row>4</xdr:row>
      <xdr:rowOff>49743</xdr:rowOff>
    </xdr:to>
    <xdr:pic>
      <xdr:nvPicPr>
        <xdr:cNvPr id="23" name="Picture 48" descr="C:\Documents and Settings\usf24081\Local Settings\Temporary Internet Files\Content.IE5\OZNF2O19\MC900441497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26907950" y="228600"/>
          <a:ext cx="706968" cy="573618"/>
        </a:xfrm>
        <a:prstGeom prst="rect">
          <a:avLst/>
        </a:prstGeom>
        <a:noFill/>
      </xdr:spPr>
    </xdr:pic>
    <xdr:clientData/>
  </xdr:twoCellAnchor>
  <xdr:twoCellAnchor editAs="absolute">
    <xdr:from>
      <xdr:col>8</xdr:col>
      <xdr:colOff>442274</xdr:colOff>
      <xdr:row>10</xdr:row>
      <xdr:rowOff>59255</xdr:rowOff>
    </xdr:from>
    <xdr:to>
      <xdr:col>8</xdr:col>
      <xdr:colOff>640274</xdr:colOff>
      <xdr:row>10</xdr:row>
      <xdr:rowOff>257255</xdr:rowOff>
    </xdr:to>
    <xdr:sp macro="[0]!fillHavchanafnxkesef" textlink="">
      <xdr:nvSpPr>
        <xdr:cNvPr id="21" name="מלבן מעוגל 20"/>
        <xdr:cNvSpPr/>
      </xdr:nvSpPr>
      <xdr:spPr>
        <a:xfrm>
          <a:off x="11230363426" y="230715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7</xdr:col>
      <xdr:colOff>432073</xdr:colOff>
      <xdr:row>10</xdr:row>
      <xdr:rowOff>49730</xdr:rowOff>
    </xdr:from>
    <xdr:to>
      <xdr:col>7</xdr:col>
      <xdr:colOff>630073</xdr:colOff>
      <xdr:row>10</xdr:row>
      <xdr:rowOff>247730</xdr:rowOff>
    </xdr:to>
    <xdr:sp macro="[0]!fillRofemelavefnxkesef" textlink="">
      <xdr:nvSpPr>
        <xdr:cNvPr id="18" name="מלבן מעוגל 17"/>
        <xdr:cNvSpPr/>
      </xdr:nvSpPr>
      <xdr:spPr>
        <a:xfrm>
          <a:off x="11231135627" y="229763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7</xdr:col>
      <xdr:colOff>154787</xdr:colOff>
      <xdr:row>10</xdr:row>
      <xdr:rowOff>49730</xdr:rowOff>
    </xdr:from>
    <xdr:to>
      <xdr:col>7</xdr:col>
      <xdr:colOff>352787</xdr:colOff>
      <xdr:row>10</xdr:row>
      <xdr:rowOff>247730</xdr:rowOff>
    </xdr:to>
    <xdr:sp macro="[0]!ClearRofemelavefnxkesef" textlink="">
      <xdr:nvSpPr>
        <xdr:cNvPr id="19" name="מלבן מעוגל 18"/>
        <xdr:cNvSpPr/>
      </xdr:nvSpPr>
      <xdr:spPr>
        <a:xfrm>
          <a:off x="11231412913" y="229763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r>
            <a:rPr lang="he-IL" sz="1200" b="1"/>
            <a:t>Ր</a:t>
          </a:r>
        </a:p>
      </xdr:txBody>
    </xdr:sp>
    <xdr:clientData/>
  </xdr:twoCellAnchor>
  <xdr:twoCellAnchor editAs="oneCell">
    <xdr:from>
      <xdr:col>10</xdr:col>
      <xdr:colOff>250032</xdr:colOff>
      <xdr:row>1</xdr:row>
      <xdr:rowOff>9525</xdr:rowOff>
    </xdr:from>
    <xdr:to>
      <xdr:col>11</xdr:col>
      <xdr:colOff>688708</xdr:colOff>
      <xdr:row>6</xdr:row>
      <xdr:rowOff>102394</xdr:rowOff>
    </xdr:to>
    <xdr:pic>
      <xdr:nvPicPr>
        <xdr:cNvPr id="24" name="תמונה 23" descr="new-health-servic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305998260" y="188119"/>
          <a:ext cx="1129239" cy="102155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absolute">
    <xdr:from>
      <xdr:col>9</xdr:col>
      <xdr:colOff>145260</xdr:colOff>
      <xdr:row>10</xdr:row>
      <xdr:rowOff>59255</xdr:rowOff>
    </xdr:from>
    <xdr:to>
      <xdr:col>9</xdr:col>
      <xdr:colOff>343260</xdr:colOff>
      <xdr:row>10</xdr:row>
      <xdr:rowOff>257255</xdr:rowOff>
    </xdr:to>
    <xdr:sp macro="[0]!ClearMashlimafnxkesef" textlink="">
      <xdr:nvSpPr>
        <xdr:cNvPr id="28" name="מלבן מעוגל 27"/>
        <xdr:cNvSpPr/>
      </xdr:nvSpPr>
      <xdr:spPr>
        <a:xfrm>
          <a:off x="11229898440" y="230715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r>
            <a:rPr lang="he-IL" sz="1200" b="1"/>
            <a:t>Ր</a:t>
          </a:r>
        </a:p>
      </xdr:txBody>
    </xdr:sp>
    <xdr:clientData/>
  </xdr:twoCellAnchor>
  <xdr:twoCellAnchor editAs="absolute">
    <xdr:from>
      <xdr:col>9</xdr:col>
      <xdr:colOff>422546</xdr:colOff>
      <xdr:row>10</xdr:row>
      <xdr:rowOff>59255</xdr:rowOff>
    </xdr:from>
    <xdr:to>
      <xdr:col>9</xdr:col>
      <xdr:colOff>620546</xdr:colOff>
      <xdr:row>10</xdr:row>
      <xdr:rowOff>257255</xdr:rowOff>
    </xdr:to>
    <xdr:sp macro="[0]!fillMashlimafnxkesef" textlink="">
      <xdr:nvSpPr>
        <xdr:cNvPr id="29" name="מלבן מעוגל 28"/>
        <xdr:cNvSpPr/>
      </xdr:nvSpPr>
      <xdr:spPr>
        <a:xfrm>
          <a:off x="11229621154" y="230715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7</xdr:row>
      <xdr:rowOff>66675</xdr:rowOff>
    </xdr:from>
    <xdr:to>
      <xdr:col>14</xdr:col>
      <xdr:colOff>152400</xdr:colOff>
      <xdr:row>35</xdr:row>
      <xdr:rowOff>62153</xdr:rowOff>
    </xdr:to>
    <xdr:sp macro="" textlink="">
      <xdr:nvSpPr>
        <xdr:cNvPr id="2" name="מלבן 1"/>
        <xdr:cNvSpPr/>
      </xdr:nvSpPr>
      <xdr:spPr>
        <a:xfrm>
          <a:off x="171450" y="1333500"/>
          <a:ext cx="8601075" cy="8310803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endParaRPr lang="he-IL"/>
        </a:p>
      </xdr:txBody>
    </xdr:sp>
    <xdr:clientData/>
  </xdr:twoCellAnchor>
  <xdr:twoCellAnchor>
    <xdr:from>
      <xdr:col>6</xdr:col>
      <xdr:colOff>752475</xdr:colOff>
      <xdr:row>28</xdr:row>
      <xdr:rowOff>47625</xdr:rowOff>
    </xdr:from>
    <xdr:to>
      <xdr:col>7</xdr:col>
      <xdr:colOff>755650</xdr:colOff>
      <xdr:row>29</xdr:row>
      <xdr:rowOff>1058</xdr:rowOff>
    </xdr:to>
    <xdr:sp macro="[0]!ClearDatafnxHova" textlink="">
      <xdr:nvSpPr>
        <xdr:cNvPr id="4" name="מלבן מעוגל 3"/>
        <xdr:cNvSpPr/>
      </xdr:nvSpPr>
      <xdr:spPr>
        <a:xfrm>
          <a:off x="4978400" y="7953375"/>
          <a:ext cx="765175" cy="258233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r>
            <a:rPr lang="he-IL" sz="1100">
              <a:solidFill>
                <a:schemeClr val="tx2"/>
              </a:solidFill>
              <a:latin typeface="+mn-lt"/>
            </a:rPr>
            <a:t> </a:t>
          </a:r>
          <a:r>
            <a:rPr lang="he-IL" sz="1100" b="1">
              <a:solidFill>
                <a:schemeClr val="tx2"/>
              </a:solidFill>
              <a:latin typeface="+mn-lt"/>
            </a:rPr>
            <a:t>נקה הכל</a:t>
          </a:r>
        </a:p>
      </xdr:txBody>
    </xdr:sp>
    <xdr:clientData/>
  </xdr:twoCellAnchor>
  <xdr:twoCellAnchor>
    <xdr:from>
      <xdr:col>5</xdr:col>
      <xdr:colOff>529060</xdr:colOff>
      <xdr:row>0</xdr:row>
      <xdr:rowOff>57150</xdr:rowOff>
    </xdr:from>
    <xdr:to>
      <xdr:col>8</xdr:col>
      <xdr:colOff>390525</xdr:colOff>
      <xdr:row>5</xdr:row>
      <xdr:rowOff>171449</xdr:rowOff>
    </xdr:to>
    <xdr:sp macro="" textlink="">
      <xdr:nvSpPr>
        <xdr:cNvPr id="5" name="מלבן מעוגל 4"/>
        <xdr:cNvSpPr/>
      </xdr:nvSpPr>
      <xdr:spPr>
        <a:xfrm>
          <a:off x="4581525" y="57150"/>
          <a:ext cx="2147465" cy="1019174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 u="sng">
              <a:solidFill>
                <a:schemeClr val="accent6">
                  <a:lumMod val="75000"/>
                </a:schemeClr>
              </a:solidFill>
            </a:rPr>
            <a:t>חבילה</a:t>
          </a:r>
          <a:r>
            <a:rPr lang="he-IL" sz="1200" b="1" u="sng" baseline="0">
              <a:solidFill>
                <a:schemeClr val="accent6">
                  <a:lumMod val="75000"/>
                </a:schemeClr>
              </a:solidFill>
            </a:rPr>
            <a:t> הכוללת: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השתלות וטיפולים בחו"ל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תרופות</a:t>
          </a:r>
          <a:r>
            <a:rPr lang="en-US" sz="1200" b="1"/>
            <a:t> </a:t>
          </a:r>
          <a:r>
            <a:rPr lang="he-IL" sz="1200" b="1"/>
            <a:t> – "סל הזהב"</a:t>
          </a:r>
        </a:p>
      </xdr:txBody>
    </xdr:sp>
    <xdr:clientData/>
  </xdr:twoCellAnchor>
  <xdr:twoCellAnchor editAs="oneCell">
    <xdr:from>
      <xdr:col>13</xdr:col>
      <xdr:colOff>329035</xdr:colOff>
      <xdr:row>1</xdr:row>
      <xdr:rowOff>38101</xdr:rowOff>
    </xdr:from>
    <xdr:to>
      <xdr:col>13</xdr:col>
      <xdr:colOff>1024360</xdr:colOff>
      <xdr:row>4</xdr:row>
      <xdr:rowOff>95251</xdr:rowOff>
    </xdr:to>
    <xdr:pic>
      <xdr:nvPicPr>
        <xdr:cNvPr id="6" name="Picture 48" descr="C:\Documents and Settings\usf24081\Local Settings\Temporary Internet Files\Content.IE5\OZNF2O19\MC900441497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5340" y="219076"/>
          <a:ext cx="695325" cy="600075"/>
        </a:xfrm>
        <a:prstGeom prst="rect">
          <a:avLst/>
        </a:prstGeom>
        <a:noFill/>
      </xdr:spPr>
    </xdr:pic>
    <xdr:clientData/>
  </xdr:twoCellAnchor>
  <xdr:twoCellAnchor editAs="absolute">
    <xdr:from>
      <xdr:col>5</xdr:col>
      <xdr:colOff>184371</xdr:colOff>
      <xdr:row>10</xdr:row>
      <xdr:rowOff>57150</xdr:rowOff>
    </xdr:from>
    <xdr:to>
      <xdr:col>5</xdr:col>
      <xdr:colOff>382371</xdr:colOff>
      <xdr:row>10</xdr:row>
      <xdr:rowOff>255150</xdr:rowOff>
    </xdr:to>
    <xdr:sp macro="[0]!ClearLolevadfnxHova" textlink="">
      <xdr:nvSpPr>
        <xdr:cNvPr id="7" name="מלבן מעוגל 6"/>
        <xdr:cNvSpPr/>
      </xdr:nvSpPr>
      <xdr:spPr>
        <a:xfrm>
          <a:off x="11232735879" y="227647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r>
            <a:rPr lang="he-IL" sz="1200" b="1"/>
            <a:t>;</a:t>
          </a:r>
        </a:p>
      </xdr:txBody>
    </xdr:sp>
    <xdr:clientData/>
  </xdr:twoCellAnchor>
  <xdr:twoCellAnchor editAs="absolute">
    <xdr:from>
      <xdr:col>5</xdr:col>
      <xdr:colOff>451071</xdr:colOff>
      <xdr:row>10</xdr:row>
      <xdr:rowOff>57150</xdr:rowOff>
    </xdr:from>
    <xdr:to>
      <xdr:col>5</xdr:col>
      <xdr:colOff>649071</xdr:colOff>
      <xdr:row>10</xdr:row>
      <xdr:rowOff>255150</xdr:rowOff>
    </xdr:to>
    <xdr:sp macro="[0]!fillLolevadfnxHova" textlink="">
      <xdr:nvSpPr>
        <xdr:cNvPr id="8" name="מלבן מעוגל 7"/>
        <xdr:cNvSpPr/>
      </xdr:nvSpPr>
      <xdr:spPr>
        <a:xfrm>
          <a:off x="11232469179" y="227647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6</xdr:col>
      <xdr:colOff>165321</xdr:colOff>
      <xdr:row>10</xdr:row>
      <xdr:rowOff>66675</xdr:rowOff>
    </xdr:from>
    <xdr:to>
      <xdr:col>6</xdr:col>
      <xdr:colOff>363321</xdr:colOff>
      <xdr:row>10</xdr:row>
      <xdr:rowOff>264675</xdr:rowOff>
    </xdr:to>
    <xdr:sp macro="[0]!ClearMashlimafnxHova" textlink="">
      <xdr:nvSpPr>
        <xdr:cNvPr id="9" name="מלבן מעוגל 8"/>
        <xdr:cNvSpPr/>
      </xdr:nvSpPr>
      <xdr:spPr>
        <a:xfrm>
          <a:off x="11231992929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6</xdr:col>
      <xdr:colOff>451071</xdr:colOff>
      <xdr:row>10</xdr:row>
      <xdr:rowOff>66675</xdr:rowOff>
    </xdr:from>
    <xdr:to>
      <xdr:col>6</xdr:col>
      <xdr:colOff>649071</xdr:colOff>
      <xdr:row>10</xdr:row>
      <xdr:rowOff>264675</xdr:rowOff>
    </xdr:to>
    <xdr:sp macro="[0]!fillMashlimafnxHova" textlink="">
      <xdr:nvSpPr>
        <xdr:cNvPr id="10" name="מלבן מעוגל 9"/>
        <xdr:cNvSpPr/>
      </xdr:nvSpPr>
      <xdr:spPr>
        <a:xfrm>
          <a:off x="11231707179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3</xdr:col>
      <xdr:colOff>153075</xdr:colOff>
      <xdr:row>10</xdr:row>
      <xdr:rowOff>66675</xdr:rowOff>
    </xdr:from>
    <xdr:to>
      <xdr:col>3</xdr:col>
      <xdr:colOff>351075</xdr:colOff>
      <xdr:row>10</xdr:row>
      <xdr:rowOff>264675</xdr:rowOff>
    </xdr:to>
    <xdr:sp macro="[0]!ClearkeseffnxHova" textlink="">
      <xdr:nvSpPr>
        <xdr:cNvPr id="11" name="מלבן מעוגל 10"/>
        <xdr:cNvSpPr/>
      </xdr:nvSpPr>
      <xdr:spPr>
        <a:xfrm>
          <a:off x="11234291175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3</xdr:col>
      <xdr:colOff>438825</xdr:colOff>
      <xdr:row>10</xdr:row>
      <xdr:rowOff>66675</xdr:rowOff>
    </xdr:from>
    <xdr:to>
      <xdr:col>3</xdr:col>
      <xdr:colOff>636825</xdr:colOff>
      <xdr:row>10</xdr:row>
      <xdr:rowOff>264675</xdr:rowOff>
    </xdr:to>
    <xdr:sp macro="[0]!fillkeseffnxHova" textlink="">
      <xdr:nvSpPr>
        <xdr:cNvPr id="12" name="מלבן מעוגל 11"/>
        <xdr:cNvSpPr/>
      </xdr:nvSpPr>
      <xdr:spPr>
        <a:xfrm>
          <a:off x="11234005425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4</xdr:col>
      <xdr:colOff>177568</xdr:colOff>
      <xdr:row>10</xdr:row>
      <xdr:rowOff>57150</xdr:rowOff>
    </xdr:from>
    <xdr:to>
      <xdr:col>4</xdr:col>
      <xdr:colOff>375568</xdr:colOff>
      <xdr:row>10</xdr:row>
      <xdr:rowOff>255150</xdr:rowOff>
    </xdr:to>
    <xdr:sp macro="[0]!ClearAmbulatoryfnxHova" textlink="">
      <xdr:nvSpPr>
        <xdr:cNvPr id="13" name="מלבן מעוגל 12"/>
        <xdr:cNvSpPr/>
      </xdr:nvSpPr>
      <xdr:spPr>
        <a:xfrm>
          <a:off x="11233504682" y="227647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4</xdr:col>
      <xdr:colOff>444268</xdr:colOff>
      <xdr:row>10</xdr:row>
      <xdr:rowOff>57150</xdr:rowOff>
    </xdr:from>
    <xdr:to>
      <xdr:col>4</xdr:col>
      <xdr:colOff>642268</xdr:colOff>
      <xdr:row>10</xdr:row>
      <xdr:rowOff>255150</xdr:rowOff>
    </xdr:to>
    <xdr:sp macro="[0]!fillAmbulatoryfnxHova" textlink="">
      <xdr:nvSpPr>
        <xdr:cNvPr id="14" name="מלבן מעוגל 13"/>
        <xdr:cNvSpPr/>
      </xdr:nvSpPr>
      <xdr:spPr>
        <a:xfrm>
          <a:off x="11233237982" y="227647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>
    <xdr:from>
      <xdr:col>1</xdr:col>
      <xdr:colOff>28575</xdr:colOff>
      <xdr:row>0</xdr:row>
      <xdr:rowOff>57150</xdr:rowOff>
    </xdr:from>
    <xdr:to>
      <xdr:col>4</xdr:col>
      <xdr:colOff>662820</xdr:colOff>
      <xdr:row>5</xdr:row>
      <xdr:rowOff>171450</xdr:rowOff>
    </xdr:to>
    <xdr:pic>
      <xdr:nvPicPr>
        <xdr:cNvPr id="23586" name="Picture 34" descr="לוגו בריאות חובה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33398405" y="57150"/>
          <a:ext cx="270117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247650</xdr:colOff>
      <xdr:row>0</xdr:row>
      <xdr:rowOff>85725</xdr:rowOff>
    </xdr:from>
    <xdr:to>
      <xdr:col>13</xdr:col>
      <xdr:colOff>136258</xdr:colOff>
      <xdr:row>6</xdr:row>
      <xdr:rowOff>28575</xdr:rowOff>
    </xdr:to>
    <xdr:pic>
      <xdr:nvPicPr>
        <xdr:cNvPr id="15" name="תמונה 14" descr="new-health-servic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28505242" y="85725"/>
          <a:ext cx="1126858" cy="1028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absolute">
    <xdr:from>
      <xdr:col>7</xdr:col>
      <xdr:colOff>175532</xdr:colOff>
      <xdr:row>10</xdr:row>
      <xdr:rowOff>65978</xdr:rowOff>
    </xdr:from>
    <xdr:to>
      <xdr:col>7</xdr:col>
      <xdr:colOff>373532</xdr:colOff>
      <xdr:row>10</xdr:row>
      <xdr:rowOff>266700</xdr:rowOff>
    </xdr:to>
    <xdr:sp macro="[0]!ClearmelaveHova" textlink="">
      <xdr:nvSpPr>
        <xdr:cNvPr id="16" name="מלבן מעוגל 15"/>
        <xdr:cNvSpPr/>
      </xdr:nvSpPr>
      <xdr:spPr>
        <a:xfrm>
          <a:off x="11231220718" y="2285303"/>
          <a:ext cx="198000" cy="200722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7</xdr:col>
      <xdr:colOff>461282</xdr:colOff>
      <xdr:row>10</xdr:row>
      <xdr:rowOff>65978</xdr:rowOff>
    </xdr:from>
    <xdr:to>
      <xdr:col>7</xdr:col>
      <xdr:colOff>659282</xdr:colOff>
      <xdr:row>10</xdr:row>
      <xdr:rowOff>266700</xdr:rowOff>
    </xdr:to>
    <xdr:sp macro="[0]!fillmelaveHova" textlink="">
      <xdr:nvSpPr>
        <xdr:cNvPr id="17" name="מלבן מעוגל 16"/>
        <xdr:cNvSpPr/>
      </xdr:nvSpPr>
      <xdr:spPr>
        <a:xfrm>
          <a:off x="11230934968" y="2285303"/>
          <a:ext cx="198000" cy="200722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8</xdr:col>
      <xdr:colOff>138793</xdr:colOff>
      <xdr:row>10</xdr:row>
      <xdr:rowOff>66675</xdr:rowOff>
    </xdr:from>
    <xdr:to>
      <xdr:col>8</xdr:col>
      <xdr:colOff>336793</xdr:colOff>
      <xdr:row>10</xdr:row>
      <xdr:rowOff>264675</xdr:rowOff>
    </xdr:to>
    <xdr:sp macro="[0]!ClearHavchanaHova" textlink="">
      <xdr:nvSpPr>
        <xdr:cNvPr id="18" name="מלבן מעוגל 17"/>
        <xdr:cNvSpPr/>
      </xdr:nvSpPr>
      <xdr:spPr>
        <a:xfrm>
          <a:off x="11230495457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8</xdr:col>
      <xdr:colOff>424543</xdr:colOff>
      <xdr:row>10</xdr:row>
      <xdr:rowOff>66675</xdr:rowOff>
    </xdr:from>
    <xdr:to>
      <xdr:col>8</xdr:col>
      <xdr:colOff>622543</xdr:colOff>
      <xdr:row>10</xdr:row>
      <xdr:rowOff>264675</xdr:rowOff>
    </xdr:to>
    <xdr:sp macro="[0]!fillHavchanaHova" textlink="">
      <xdr:nvSpPr>
        <xdr:cNvPr id="19" name="מלבן מעוגל 18"/>
        <xdr:cNvSpPr/>
      </xdr:nvSpPr>
      <xdr:spPr>
        <a:xfrm>
          <a:off x="11230209707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7</xdr:row>
      <xdr:rowOff>9525</xdr:rowOff>
    </xdr:from>
    <xdr:to>
      <xdr:col>14</xdr:col>
      <xdr:colOff>104775</xdr:colOff>
      <xdr:row>35</xdr:row>
      <xdr:rowOff>81203</xdr:rowOff>
    </xdr:to>
    <xdr:sp macro="" textlink="">
      <xdr:nvSpPr>
        <xdr:cNvPr id="2" name="מלבן 1"/>
        <xdr:cNvSpPr/>
      </xdr:nvSpPr>
      <xdr:spPr>
        <a:xfrm>
          <a:off x="495300" y="1343025"/>
          <a:ext cx="7496175" cy="8872778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endParaRPr lang="he-IL"/>
        </a:p>
      </xdr:txBody>
    </xdr:sp>
    <xdr:clientData/>
  </xdr:twoCellAnchor>
  <xdr:twoCellAnchor editAs="oneCell">
    <xdr:from>
      <xdr:col>1</xdr:col>
      <xdr:colOff>352426</xdr:colOff>
      <xdr:row>0</xdr:row>
      <xdr:rowOff>104776</xdr:rowOff>
    </xdr:from>
    <xdr:to>
      <xdr:col>4</xdr:col>
      <xdr:colOff>752475</xdr:colOff>
      <xdr:row>5</xdr:row>
      <xdr:rowOff>108951</xdr:rowOff>
    </xdr:to>
    <xdr:pic>
      <xdr:nvPicPr>
        <xdr:cNvPr id="3" name="תמונה 2" descr="בריאות טובה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48300" y="104776"/>
          <a:ext cx="2124074" cy="956675"/>
        </a:xfrm>
        <a:prstGeom prst="rect">
          <a:avLst/>
        </a:prstGeom>
      </xdr:spPr>
    </xdr:pic>
    <xdr:clientData/>
  </xdr:twoCellAnchor>
  <xdr:twoCellAnchor>
    <xdr:from>
      <xdr:col>4</xdr:col>
      <xdr:colOff>914400</xdr:colOff>
      <xdr:row>28</xdr:row>
      <xdr:rowOff>47625</xdr:rowOff>
    </xdr:from>
    <xdr:to>
      <xdr:col>5</xdr:col>
      <xdr:colOff>850900</xdr:colOff>
      <xdr:row>28</xdr:row>
      <xdr:rowOff>410633</xdr:rowOff>
    </xdr:to>
    <xdr:sp macro="[0]!ClearDatafnxTova" textlink="">
      <xdr:nvSpPr>
        <xdr:cNvPr id="5" name="מלבן מעוגל 4"/>
        <xdr:cNvSpPr/>
      </xdr:nvSpPr>
      <xdr:spPr>
        <a:xfrm>
          <a:off x="11232429275" y="7953375"/>
          <a:ext cx="860425" cy="363008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r>
            <a:rPr lang="he-IL" sz="1100">
              <a:solidFill>
                <a:schemeClr val="tx2"/>
              </a:solidFill>
              <a:latin typeface="+mn-lt"/>
            </a:rPr>
            <a:t> </a:t>
          </a:r>
          <a:r>
            <a:rPr lang="he-IL" sz="1100" b="1">
              <a:solidFill>
                <a:schemeClr val="tx2"/>
              </a:solidFill>
              <a:latin typeface="+mn-lt"/>
            </a:rPr>
            <a:t>נקה הכל</a:t>
          </a:r>
        </a:p>
      </xdr:txBody>
    </xdr:sp>
    <xdr:clientData/>
  </xdr:twoCellAnchor>
  <xdr:twoCellAnchor>
    <xdr:from>
      <xdr:col>5</xdr:col>
      <xdr:colOff>529060</xdr:colOff>
      <xdr:row>0</xdr:row>
      <xdr:rowOff>57150</xdr:rowOff>
    </xdr:from>
    <xdr:to>
      <xdr:col>8</xdr:col>
      <xdr:colOff>219075</xdr:colOff>
      <xdr:row>5</xdr:row>
      <xdr:rowOff>171449</xdr:rowOff>
    </xdr:to>
    <xdr:sp macro="" textlink="">
      <xdr:nvSpPr>
        <xdr:cNvPr id="8" name="מלבן מעוגל 7"/>
        <xdr:cNvSpPr/>
      </xdr:nvSpPr>
      <xdr:spPr>
        <a:xfrm>
          <a:off x="5334000" y="57150"/>
          <a:ext cx="1976015" cy="1019174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 u="sng">
              <a:solidFill>
                <a:schemeClr val="accent6">
                  <a:lumMod val="75000"/>
                </a:schemeClr>
              </a:solidFill>
            </a:rPr>
            <a:t>חבילה</a:t>
          </a:r>
          <a:r>
            <a:rPr lang="he-IL" sz="1200" b="1" u="sng" baseline="0">
              <a:solidFill>
                <a:schemeClr val="accent6">
                  <a:lumMod val="75000"/>
                </a:schemeClr>
              </a:solidFill>
            </a:rPr>
            <a:t> הכוללת: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השתלות וטיפולים בחו"ל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ניתוחים בחו"ל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תרופות</a:t>
          </a:r>
          <a:r>
            <a:rPr lang="en-US" sz="1200" b="1"/>
            <a:t> </a:t>
          </a:r>
          <a:r>
            <a:rPr lang="he-IL" sz="1200" b="1"/>
            <a:t> – "סל הזהב"</a:t>
          </a:r>
        </a:p>
      </xdr:txBody>
    </xdr:sp>
    <xdr:clientData/>
  </xdr:twoCellAnchor>
  <xdr:twoCellAnchor editAs="oneCell">
    <xdr:from>
      <xdr:col>13</xdr:col>
      <xdr:colOff>452860</xdr:colOff>
      <xdr:row>1</xdr:row>
      <xdr:rowOff>19051</xdr:rowOff>
    </xdr:from>
    <xdr:to>
      <xdr:col>14</xdr:col>
      <xdr:colOff>62335</xdr:colOff>
      <xdr:row>4</xdr:row>
      <xdr:rowOff>76201</xdr:rowOff>
    </xdr:to>
    <xdr:pic>
      <xdr:nvPicPr>
        <xdr:cNvPr id="10" name="Picture 48" descr="C:\Documents and Settings\usf24081\Local Settings\Temporary Internet Files\Content.IE5\OZNF2O19\MC900441497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9140" y="200026"/>
          <a:ext cx="695325" cy="600075"/>
        </a:xfrm>
        <a:prstGeom prst="rect">
          <a:avLst/>
        </a:prstGeom>
        <a:noFill/>
      </xdr:spPr>
    </xdr:pic>
    <xdr:clientData/>
  </xdr:twoCellAnchor>
  <xdr:twoCellAnchor editAs="absolute">
    <xdr:from>
      <xdr:col>5</xdr:col>
      <xdr:colOff>153075</xdr:colOff>
      <xdr:row>10</xdr:row>
      <xdr:rowOff>57150</xdr:rowOff>
    </xdr:from>
    <xdr:to>
      <xdr:col>5</xdr:col>
      <xdr:colOff>351075</xdr:colOff>
      <xdr:row>10</xdr:row>
      <xdr:rowOff>255150</xdr:rowOff>
    </xdr:to>
    <xdr:sp macro="[0]!ClearLolevadfnxTova" textlink="">
      <xdr:nvSpPr>
        <xdr:cNvPr id="14" name="מלבן מעוגל 13"/>
        <xdr:cNvSpPr/>
      </xdr:nvSpPr>
      <xdr:spPr>
        <a:xfrm>
          <a:off x="11233195800" y="227647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5</xdr:col>
      <xdr:colOff>419775</xdr:colOff>
      <xdr:row>10</xdr:row>
      <xdr:rowOff>57150</xdr:rowOff>
    </xdr:from>
    <xdr:to>
      <xdr:col>5</xdr:col>
      <xdr:colOff>617775</xdr:colOff>
      <xdr:row>10</xdr:row>
      <xdr:rowOff>255150</xdr:rowOff>
    </xdr:to>
    <xdr:sp macro="[0]!fillLolevadfnxTova" textlink="">
      <xdr:nvSpPr>
        <xdr:cNvPr id="15" name="מלבן מעוגל 14"/>
        <xdr:cNvSpPr/>
      </xdr:nvSpPr>
      <xdr:spPr>
        <a:xfrm>
          <a:off x="11232929100" y="227647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6</xdr:col>
      <xdr:colOff>114975</xdr:colOff>
      <xdr:row>10</xdr:row>
      <xdr:rowOff>57150</xdr:rowOff>
    </xdr:from>
    <xdr:to>
      <xdr:col>6</xdr:col>
      <xdr:colOff>312975</xdr:colOff>
      <xdr:row>10</xdr:row>
      <xdr:rowOff>255150</xdr:rowOff>
    </xdr:to>
    <xdr:sp macro="[0]!ClearMashlimafnxTova" textlink="">
      <xdr:nvSpPr>
        <xdr:cNvPr id="16" name="מלבן מעוגל 15"/>
        <xdr:cNvSpPr/>
      </xdr:nvSpPr>
      <xdr:spPr>
        <a:xfrm>
          <a:off x="11232471900" y="227647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6</xdr:col>
      <xdr:colOff>400725</xdr:colOff>
      <xdr:row>10</xdr:row>
      <xdr:rowOff>57150</xdr:rowOff>
    </xdr:from>
    <xdr:to>
      <xdr:col>6</xdr:col>
      <xdr:colOff>598725</xdr:colOff>
      <xdr:row>10</xdr:row>
      <xdr:rowOff>255150</xdr:rowOff>
    </xdr:to>
    <xdr:sp macro="[0]!fillMashlimafnxTova" textlink="">
      <xdr:nvSpPr>
        <xdr:cNvPr id="17" name="מלבן מעוגל 16"/>
        <xdr:cNvSpPr/>
      </xdr:nvSpPr>
      <xdr:spPr>
        <a:xfrm>
          <a:off x="11232186150" y="227647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3</xdr:col>
      <xdr:colOff>162600</xdr:colOff>
      <xdr:row>10</xdr:row>
      <xdr:rowOff>57150</xdr:rowOff>
    </xdr:from>
    <xdr:to>
      <xdr:col>3</xdr:col>
      <xdr:colOff>360600</xdr:colOff>
      <xdr:row>10</xdr:row>
      <xdr:rowOff>255150</xdr:rowOff>
    </xdr:to>
    <xdr:sp macro="[0]!ClearkeseffnxTova" textlink="">
      <xdr:nvSpPr>
        <xdr:cNvPr id="18" name="מלבן מעוגל 17"/>
        <xdr:cNvSpPr/>
      </xdr:nvSpPr>
      <xdr:spPr>
        <a:xfrm>
          <a:off x="11234710275" y="227647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3</xdr:col>
      <xdr:colOff>448350</xdr:colOff>
      <xdr:row>10</xdr:row>
      <xdr:rowOff>57150</xdr:rowOff>
    </xdr:from>
    <xdr:to>
      <xdr:col>3</xdr:col>
      <xdr:colOff>646350</xdr:colOff>
      <xdr:row>10</xdr:row>
      <xdr:rowOff>255150</xdr:rowOff>
    </xdr:to>
    <xdr:sp macro="[0]!fillkeseffnxTova" textlink="">
      <xdr:nvSpPr>
        <xdr:cNvPr id="19" name="מלבן מעוגל 18"/>
        <xdr:cNvSpPr/>
      </xdr:nvSpPr>
      <xdr:spPr>
        <a:xfrm>
          <a:off x="11234424525" y="227647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4</xdr:col>
      <xdr:colOff>162600</xdr:colOff>
      <xdr:row>10</xdr:row>
      <xdr:rowOff>57150</xdr:rowOff>
    </xdr:from>
    <xdr:to>
      <xdr:col>4</xdr:col>
      <xdr:colOff>360600</xdr:colOff>
      <xdr:row>10</xdr:row>
      <xdr:rowOff>255150</xdr:rowOff>
    </xdr:to>
    <xdr:sp macro="[0]!ClearAmbulatoryfnxTova" textlink="">
      <xdr:nvSpPr>
        <xdr:cNvPr id="20" name="מלבן מעוגל 19"/>
        <xdr:cNvSpPr/>
      </xdr:nvSpPr>
      <xdr:spPr>
        <a:xfrm>
          <a:off x="11233948275" y="227647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4</xdr:col>
      <xdr:colOff>429300</xdr:colOff>
      <xdr:row>10</xdr:row>
      <xdr:rowOff>57150</xdr:rowOff>
    </xdr:from>
    <xdr:to>
      <xdr:col>4</xdr:col>
      <xdr:colOff>627300</xdr:colOff>
      <xdr:row>10</xdr:row>
      <xdr:rowOff>255150</xdr:rowOff>
    </xdr:to>
    <xdr:sp macro="[0]!fillAmbulatoryfnxTova" textlink="">
      <xdr:nvSpPr>
        <xdr:cNvPr id="21" name="מלבן מעוגל 20"/>
        <xdr:cNvSpPr/>
      </xdr:nvSpPr>
      <xdr:spPr>
        <a:xfrm>
          <a:off x="11233681575" y="227647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oneCell">
    <xdr:from>
      <xdr:col>11</xdr:col>
      <xdr:colOff>285750</xdr:colOff>
      <xdr:row>0</xdr:row>
      <xdr:rowOff>76200</xdr:rowOff>
    </xdr:from>
    <xdr:to>
      <xdr:col>13</xdr:col>
      <xdr:colOff>174358</xdr:colOff>
      <xdr:row>6</xdr:row>
      <xdr:rowOff>19050</xdr:rowOff>
    </xdr:to>
    <xdr:pic>
      <xdr:nvPicPr>
        <xdr:cNvPr id="22" name="תמונה 21" descr="new-health-servic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28362367" y="76200"/>
          <a:ext cx="1126858" cy="1028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absolute">
    <xdr:from>
      <xdr:col>7</xdr:col>
      <xdr:colOff>123825</xdr:colOff>
      <xdr:row>10</xdr:row>
      <xdr:rowOff>57150</xdr:rowOff>
    </xdr:from>
    <xdr:to>
      <xdr:col>7</xdr:col>
      <xdr:colOff>321825</xdr:colOff>
      <xdr:row>10</xdr:row>
      <xdr:rowOff>255150</xdr:rowOff>
    </xdr:to>
    <xdr:sp macro="[0]!ClearRofemelavefnxTova" textlink="">
      <xdr:nvSpPr>
        <xdr:cNvPr id="23" name="מלבן מעוגל 22"/>
        <xdr:cNvSpPr/>
      </xdr:nvSpPr>
      <xdr:spPr>
        <a:xfrm>
          <a:off x="11231701050" y="227647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7</xdr:col>
      <xdr:colOff>409575</xdr:colOff>
      <xdr:row>10</xdr:row>
      <xdr:rowOff>57150</xdr:rowOff>
    </xdr:from>
    <xdr:to>
      <xdr:col>7</xdr:col>
      <xdr:colOff>607575</xdr:colOff>
      <xdr:row>10</xdr:row>
      <xdr:rowOff>255150</xdr:rowOff>
    </xdr:to>
    <xdr:sp macro="[0]!fillRofemelavefnxTova" textlink="">
      <xdr:nvSpPr>
        <xdr:cNvPr id="24" name="מלבן מעוגל 23"/>
        <xdr:cNvSpPr/>
      </xdr:nvSpPr>
      <xdr:spPr>
        <a:xfrm>
          <a:off x="11231415300" y="227647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8</xdr:col>
      <xdr:colOff>152400</xdr:colOff>
      <xdr:row>10</xdr:row>
      <xdr:rowOff>57150</xdr:rowOff>
    </xdr:from>
    <xdr:to>
      <xdr:col>8</xdr:col>
      <xdr:colOff>350400</xdr:colOff>
      <xdr:row>10</xdr:row>
      <xdr:rowOff>255150</xdr:rowOff>
    </xdr:to>
    <xdr:sp macro="[0]!ClearHavchanafnxTova" textlink="">
      <xdr:nvSpPr>
        <xdr:cNvPr id="25" name="מלבן מעוגל 24"/>
        <xdr:cNvSpPr/>
      </xdr:nvSpPr>
      <xdr:spPr>
        <a:xfrm>
          <a:off x="11230910475" y="227647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8</xdr:col>
      <xdr:colOff>438150</xdr:colOff>
      <xdr:row>10</xdr:row>
      <xdr:rowOff>57150</xdr:rowOff>
    </xdr:from>
    <xdr:to>
      <xdr:col>8</xdr:col>
      <xdr:colOff>636150</xdr:colOff>
      <xdr:row>10</xdr:row>
      <xdr:rowOff>255150</xdr:rowOff>
    </xdr:to>
    <xdr:sp macro="[0]!fillHavchanafnxTova" textlink="">
      <xdr:nvSpPr>
        <xdr:cNvPr id="26" name="מלבן מעוגל 25"/>
        <xdr:cNvSpPr/>
      </xdr:nvSpPr>
      <xdr:spPr>
        <a:xfrm>
          <a:off x="11230624725" y="2276475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8</xdr:row>
      <xdr:rowOff>0</xdr:rowOff>
    </xdr:from>
    <xdr:to>
      <xdr:col>14</xdr:col>
      <xdr:colOff>314325</xdr:colOff>
      <xdr:row>35</xdr:row>
      <xdr:rowOff>19051</xdr:rowOff>
    </xdr:to>
    <xdr:sp macro="" textlink="">
      <xdr:nvSpPr>
        <xdr:cNvPr id="3" name="מלבן 2"/>
        <xdr:cNvSpPr/>
      </xdr:nvSpPr>
      <xdr:spPr>
        <a:xfrm>
          <a:off x="314325" y="1552575"/>
          <a:ext cx="8763000" cy="7829551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endParaRPr lang="he-IL"/>
        </a:p>
      </xdr:txBody>
    </xdr:sp>
    <xdr:clientData/>
  </xdr:twoCellAnchor>
  <xdr:twoCellAnchor editAs="absolute">
    <xdr:from>
      <xdr:col>0</xdr:col>
      <xdr:colOff>297394</xdr:colOff>
      <xdr:row>0</xdr:row>
      <xdr:rowOff>105833</xdr:rowOff>
    </xdr:from>
    <xdr:to>
      <xdr:col>4</xdr:col>
      <xdr:colOff>405574</xdr:colOff>
      <xdr:row>5</xdr:row>
      <xdr:rowOff>66673</xdr:rowOff>
    </xdr:to>
    <xdr:pic>
      <xdr:nvPicPr>
        <xdr:cNvPr id="2" name="תמונה 1" descr="בריאות שלמה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268683612" y="105833"/>
          <a:ext cx="2776994" cy="966257"/>
        </a:xfrm>
        <a:prstGeom prst="rect">
          <a:avLst/>
        </a:prstGeom>
      </xdr:spPr>
    </xdr:pic>
    <xdr:clientData/>
  </xdr:twoCellAnchor>
  <xdr:twoCellAnchor editAs="absolute">
    <xdr:from>
      <xdr:col>4</xdr:col>
      <xdr:colOff>649061</xdr:colOff>
      <xdr:row>0</xdr:row>
      <xdr:rowOff>85725</xdr:rowOff>
    </xdr:from>
    <xdr:to>
      <xdr:col>8</xdr:col>
      <xdr:colOff>224519</xdr:colOff>
      <xdr:row>7</xdr:row>
      <xdr:rowOff>0</xdr:rowOff>
    </xdr:to>
    <xdr:sp macro="" textlink="">
      <xdr:nvSpPr>
        <xdr:cNvPr id="6" name="מלבן מעוגל 5"/>
        <xdr:cNvSpPr/>
      </xdr:nvSpPr>
      <xdr:spPr>
        <a:xfrm>
          <a:off x="3162299" y="85725"/>
          <a:ext cx="2752726" cy="1285875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 u="sng">
              <a:solidFill>
                <a:schemeClr val="accent6">
                  <a:lumMod val="75000"/>
                </a:schemeClr>
              </a:solidFill>
            </a:rPr>
            <a:t>חבילה</a:t>
          </a:r>
          <a:r>
            <a:rPr lang="he-IL" sz="1200" b="1" u="sng" baseline="0">
              <a:solidFill>
                <a:schemeClr val="accent6">
                  <a:lumMod val="75000"/>
                </a:schemeClr>
              </a:solidFill>
            </a:rPr>
            <a:t> הכוללת: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השתלות וטיפולים בחו"ל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ניתוחים בחו"ל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תרופות – "סל הזהב"</a:t>
          </a:r>
        </a:p>
        <a:p>
          <a:pPr rtl="1" fontAlgn="auto"/>
          <a:r>
            <a:rPr lang="he-IL" sz="1200" b="1" kern="1200">
              <a:solidFill>
                <a:srgbClr val="F79646"/>
              </a:solidFill>
              <a:latin typeface="+mn-lt"/>
              <a:ea typeface="+mn-ea"/>
              <a:cs typeface="+mn-cs"/>
            </a:rPr>
            <a:t>מסלול ניתוחים משלים שב"ן</a:t>
          </a:r>
        </a:p>
        <a:p>
          <a:pPr rtl="1" fontAlgn="auto"/>
          <a:r>
            <a:rPr lang="he-IL" sz="1200" b="1" kern="1200">
              <a:solidFill>
                <a:srgbClr val="F79646"/>
              </a:solidFill>
              <a:latin typeface="+mn-lt"/>
              <a:ea typeface="+mn-ea"/>
              <a:cs typeface="+mn-cs"/>
            </a:rPr>
            <a:t>טיפולים מחליפי ניתוח</a:t>
          </a:r>
          <a:endParaRPr lang="he-IL" sz="1200" b="1"/>
        </a:p>
      </xdr:txBody>
    </xdr:sp>
    <xdr:clientData/>
  </xdr:twoCellAnchor>
  <xdr:twoCellAnchor editAs="absolute">
    <xdr:from>
      <xdr:col>12</xdr:col>
      <xdr:colOff>440871</xdr:colOff>
      <xdr:row>1</xdr:row>
      <xdr:rowOff>9525</xdr:rowOff>
    </xdr:from>
    <xdr:to>
      <xdr:col>13</xdr:col>
      <xdr:colOff>670529</xdr:colOff>
      <xdr:row>4</xdr:row>
      <xdr:rowOff>46567</xdr:rowOff>
    </xdr:to>
    <xdr:pic>
      <xdr:nvPicPr>
        <xdr:cNvPr id="7" name="Picture 48" descr="C:\Documents and Settings\usf24081\Local Settings\Temporary Internet Files\Content.IE5\OZNF2O19\MC900441497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91571" y="295275"/>
          <a:ext cx="696383" cy="57996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116416</xdr:colOff>
      <xdr:row>28</xdr:row>
      <xdr:rowOff>95250</xdr:rowOff>
    </xdr:from>
    <xdr:to>
      <xdr:col>6</xdr:col>
      <xdr:colOff>219075</xdr:colOff>
      <xdr:row>28</xdr:row>
      <xdr:rowOff>460374</xdr:rowOff>
    </xdr:to>
    <xdr:sp macro="[0]!ClearDatafnxShlema" textlink="">
      <xdr:nvSpPr>
        <xdr:cNvPr id="8" name="מלבן מעוגל 7"/>
        <xdr:cNvSpPr/>
      </xdr:nvSpPr>
      <xdr:spPr>
        <a:xfrm>
          <a:off x="4581525" y="8315325"/>
          <a:ext cx="807509" cy="365124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r>
            <a:rPr lang="he-IL" sz="1100">
              <a:solidFill>
                <a:schemeClr val="tx2"/>
              </a:solidFill>
              <a:latin typeface="+mn-lt"/>
            </a:rPr>
            <a:t> </a:t>
          </a:r>
          <a:r>
            <a:rPr lang="he-IL" sz="1100" b="1">
              <a:solidFill>
                <a:schemeClr val="tx2"/>
              </a:solidFill>
              <a:latin typeface="+mn-lt"/>
            </a:rPr>
            <a:t>נקה הכל</a:t>
          </a:r>
        </a:p>
      </xdr:txBody>
    </xdr:sp>
    <xdr:clientData/>
  </xdr:twoCellAnchor>
  <xdr:twoCellAnchor editAs="absolute">
    <xdr:from>
      <xdr:col>3</xdr:col>
      <xdr:colOff>113916</xdr:colOff>
      <xdr:row>10</xdr:row>
      <xdr:rowOff>58206</xdr:rowOff>
    </xdr:from>
    <xdr:to>
      <xdr:col>3</xdr:col>
      <xdr:colOff>311916</xdr:colOff>
      <xdr:row>10</xdr:row>
      <xdr:rowOff>260439</xdr:rowOff>
    </xdr:to>
    <xdr:sp macro="[0]!ClearkeseffnxShlema" textlink="">
      <xdr:nvSpPr>
        <xdr:cNvPr id="9" name="מלבן מעוגל 8"/>
        <xdr:cNvSpPr/>
      </xdr:nvSpPr>
      <xdr:spPr>
        <a:xfrm>
          <a:off x="11234520834" y="2382306"/>
          <a:ext cx="198000" cy="202233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3</xdr:col>
      <xdr:colOff>399666</xdr:colOff>
      <xdr:row>10</xdr:row>
      <xdr:rowOff>58206</xdr:rowOff>
    </xdr:from>
    <xdr:to>
      <xdr:col>3</xdr:col>
      <xdr:colOff>597666</xdr:colOff>
      <xdr:row>10</xdr:row>
      <xdr:rowOff>260439</xdr:rowOff>
    </xdr:to>
    <xdr:sp macro="[0]!fillkeseffnxShlema" textlink="">
      <xdr:nvSpPr>
        <xdr:cNvPr id="10" name="מלבן מעוגל 9"/>
        <xdr:cNvSpPr/>
      </xdr:nvSpPr>
      <xdr:spPr>
        <a:xfrm>
          <a:off x="11234235084" y="2382306"/>
          <a:ext cx="198000" cy="202233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4</xdr:col>
      <xdr:colOff>125858</xdr:colOff>
      <xdr:row>10</xdr:row>
      <xdr:rowOff>48681</xdr:rowOff>
    </xdr:from>
    <xdr:to>
      <xdr:col>4</xdr:col>
      <xdr:colOff>323858</xdr:colOff>
      <xdr:row>10</xdr:row>
      <xdr:rowOff>250914</xdr:rowOff>
    </xdr:to>
    <xdr:sp macro="[0]!ClearAmbulatoryfnxShlema" textlink="">
      <xdr:nvSpPr>
        <xdr:cNvPr id="11" name="מלבן מעוגל 10"/>
        <xdr:cNvSpPr/>
      </xdr:nvSpPr>
      <xdr:spPr>
        <a:xfrm>
          <a:off x="11233746892" y="2372781"/>
          <a:ext cx="198000" cy="202233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4</xdr:col>
      <xdr:colOff>402083</xdr:colOff>
      <xdr:row>10</xdr:row>
      <xdr:rowOff>48681</xdr:rowOff>
    </xdr:from>
    <xdr:to>
      <xdr:col>4</xdr:col>
      <xdr:colOff>600083</xdr:colOff>
      <xdr:row>10</xdr:row>
      <xdr:rowOff>250914</xdr:rowOff>
    </xdr:to>
    <xdr:sp macro="[0]!fillAmbulatoryfnxShlema" textlink="">
      <xdr:nvSpPr>
        <xdr:cNvPr id="12" name="מלבן מעוגל 11"/>
        <xdr:cNvSpPr/>
      </xdr:nvSpPr>
      <xdr:spPr>
        <a:xfrm>
          <a:off x="11233470667" y="2372781"/>
          <a:ext cx="198000" cy="202233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5</xdr:col>
      <xdr:colOff>138253</xdr:colOff>
      <xdr:row>10</xdr:row>
      <xdr:rowOff>48681</xdr:rowOff>
    </xdr:from>
    <xdr:to>
      <xdr:col>5</xdr:col>
      <xdr:colOff>336253</xdr:colOff>
      <xdr:row>10</xdr:row>
      <xdr:rowOff>250914</xdr:rowOff>
    </xdr:to>
    <xdr:sp macro="[0]!ClearLolevadfnxShlema" textlink="">
      <xdr:nvSpPr>
        <xdr:cNvPr id="13" name="מלבן מעוגל 12"/>
        <xdr:cNvSpPr/>
      </xdr:nvSpPr>
      <xdr:spPr>
        <a:xfrm>
          <a:off x="11232972497" y="2372781"/>
          <a:ext cx="198000" cy="202233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5</xdr:col>
      <xdr:colOff>414478</xdr:colOff>
      <xdr:row>10</xdr:row>
      <xdr:rowOff>48681</xdr:rowOff>
    </xdr:from>
    <xdr:to>
      <xdr:col>5</xdr:col>
      <xdr:colOff>612478</xdr:colOff>
      <xdr:row>10</xdr:row>
      <xdr:rowOff>250914</xdr:rowOff>
    </xdr:to>
    <xdr:sp macro="[0]!fillLolevadfnxShlema" textlink="">
      <xdr:nvSpPr>
        <xdr:cNvPr id="14" name="מלבן מעוגל 13"/>
        <xdr:cNvSpPr/>
      </xdr:nvSpPr>
      <xdr:spPr>
        <a:xfrm>
          <a:off x="11232696272" y="2372781"/>
          <a:ext cx="198000" cy="202233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6</xdr:col>
      <xdr:colOff>202658</xdr:colOff>
      <xdr:row>10</xdr:row>
      <xdr:rowOff>48681</xdr:rowOff>
    </xdr:from>
    <xdr:to>
      <xdr:col>6</xdr:col>
      <xdr:colOff>400658</xdr:colOff>
      <xdr:row>10</xdr:row>
      <xdr:rowOff>250914</xdr:rowOff>
    </xdr:to>
    <xdr:sp macro="[0]!ClearMashlimafnxShlema" textlink="">
      <xdr:nvSpPr>
        <xdr:cNvPr id="15" name="מלבן מעוגל 14"/>
        <xdr:cNvSpPr/>
      </xdr:nvSpPr>
      <xdr:spPr>
        <a:xfrm>
          <a:off x="11232146092" y="2372781"/>
          <a:ext cx="198000" cy="202233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6</xdr:col>
      <xdr:colOff>469358</xdr:colOff>
      <xdr:row>10</xdr:row>
      <xdr:rowOff>48681</xdr:rowOff>
    </xdr:from>
    <xdr:to>
      <xdr:col>6</xdr:col>
      <xdr:colOff>667358</xdr:colOff>
      <xdr:row>10</xdr:row>
      <xdr:rowOff>250914</xdr:rowOff>
    </xdr:to>
    <xdr:sp macro="[0]!fillMashlimafnxShlema" textlink="">
      <xdr:nvSpPr>
        <xdr:cNvPr id="16" name="מלבן מעוגל 15"/>
        <xdr:cNvSpPr/>
      </xdr:nvSpPr>
      <xdr:spPr>
        <a:xfrm>
          <a:off x="11231879392" y="2372781"/>
          <a:ext cx="198000" cy="202233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oneCell">
    <xdr:from>
      <xdr:col>10</xdr:col>
      <xdr:colOff>28575</xdr:colOff>
      <xdr:row>0</xdr:row>
      <xdr:rowOff>200025</xdr:rowOff>
    </xdr:from>
    <xdr:to>
      <xdr:col>11</xdr:col>
      <xdr:colOff>400236</xdr:colOff>
      <xdr:row>6</xdr:row>
      <xdr:rowOff>38100</xdr:rowOff>
    </xdr:to>
    <xdr:pic>
      <xdr:nvPicPr>
        <xdr:cNvPr id="17" name="תמונה 16" descr="new-health-servic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38189" y="200025"/>
          <a:ext cx="1133661" cy="1028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absolute">
    <xdr:from>
      <xdr:col>7</xdr:col>
      <xdr:colOff>103415</xdr:colOff>
      <xdr:row>10</xdr:row>
      <xdr:rowOff>38100</xdr:rowOff>
    </xdr:from>
    <xdr:to>
      <xdr:col>7</xdr:col>
      <xdr:colOff>301415</xdr:colOff>
      <xdr:row>10</xdr:row>
      <xdr:rowOff>240333</xdr:rowOff>
    </xdr:to>
    <xdr:sp macro="[0]!ClearRofemelavefnxShlema" textlink="">
      <xdr:nvSpPr>
        <xdr:cNvPr id="18" name="מלבן מעוגל 17"/>
        <xdr:cNvSpPr/>
      </xdr:nvSpPr>
      <xdr:spPr>
        <a:xfrm>
          <a:off x="11231349985" y="2362200"/>
          <a:ext cx="198000" cy="202233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7</xdr:col>
      <xdr:colOff>370115</xdr:colOff>
      <xdr:row>10</xdr:row>
      <xdr:rowOff>38100</xdr:rowOff>
    </xdr:from>
    <xdr:to>
      <xdr:col>7</xdr:col>
      <xdr:colOff>568115</xdr:colOff>
      <xdr:row>10</xdr:row>
      <xdr:rowOff>240333</xdr:rowOff>
    </xdr:to>
    <xdr:sp macro="[0]!fillRofemelavefnxShlema" textlink="">
      <xdr:nvSpPr>
        <xdr:cNvPr id="19" name="מלבן מעוגל 18"/>
        <xdr:cNvSpPr/>
      </xdr:nvSpPr>
      <xdr:spPr>
        <a:xfrm>
          <a:off x="11231083285" y="2362200"/>
          <a:ext cx="198000" cy="202233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8</xdr:col>
      <xdr:colOff>148318</xdr:colOff>
      <xdr:row>10</xdr:row>
      <xdr:rowOff>47625</xdr:rowOff>
    </xdr:from>
    <xdr:to>
      <xdr:col>8</xdr:col>
      <xdr:colOff>346318</xdr:colOff>
      <xdr:row>10</xdr:row>
      <xdr:rowOff>249858</xdr:rowOff>
    </xdr:to>
    <xdr:sp macro="[0]!ClearHavchanafnxShlema" textlink="">
      <xdr:nvSpPr>
        <xdr:cNvPr id="20" name="מלבן מעוגל 19"/>
        <xdr:cNvSpPr/>
      </xdr:nvSpPr>
      <xdr:spPr>
        <a:xfrm>
          <a:off x="11230543082" y="2371725"/>
          <a:ext cx="198000" cy="202233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8</xdr:col>
      <xdr:colOff>415018</xdr:colOff>
      <xdr:row>10</xdr:row>
      <xdr:rowOff>47625</xdr:rowOff>
    </xdr:from>
    <xdr:to>
      <xdr:col>8</xdr:col>
      <xdr:colOff>613018</xdr:colOff>
      <xdr:row>10</xdr:row>
      <xdr:rowOff>249858</xdr:rowOff>
    </xdr:to>
    <xdr:sp macro="[0]!fillHavchanafnxShlema" textlink="">
      <xdr:nvSpPr>
        <xdr:cNvPr id="21" name="מלבן מעוגל 20"/>
        <xdr:cNvSpPr/>
      </xdr:nvSpPr>
      <xdr:spPr>
        <a:xfrm>
          <a:off x="11230276382" y="2371725"/>
          <a:ext cx="198000" cy="202233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8</xdr:row>
      <xdr:rowOff>85724</xdr:rowOff>
    </xdr:from>
    <xdr:to>
      <xdr:col>15</xdr:col>
      <xdr:colOff>190500</xdr:colOff>
      <xdr:row>36</xdr:row>
      <xdr:rowOff>138352</xdr:rowOff>
    </xdr:to>
    <xdr:sp macro="" textlink="">
      <xdr:nvSpPr>
        <xdr:cNvPr id="2" name="מלבן 1"/>
        <xdr:cNvSpPr/>
      </xdr:nvSpPr>
      <xdr:spPr>
        <a:xfrm>
          <a:off x="11227127025" y="1562099"/>
          <a:ext cx="9334500" cy="7996478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endParaRPr lang="he-IL"/>
        </a:p>
      </xdr:txBody>
    </xdr:sp>
    <xdr:clientData/>
  </xdr:twoCellAnchor>
  <xdr:twoCellAnchor>
    <xdr:from>
      <xdr:col>5</xdr:col>
      <xdr:colOff>657224</xdr:colOff>
      <xdr:row>0</xdr:row>
      <xdr:rowOff>66675</xdr:rowOff>
    </xdr:from>
    <xdr:to>
      <xdr:col>9</xdr:col>
      <xdr:colOff>504824</xdr:colOff>
      <xdr:row>7</xdr:row>
      <xdr:rowOff>133350</xdr:rowOff>
    </xdr:to>
    <xdr:sp macro="" textlink="">
      <xdr:nvSpPr>
        <xdr:cNvPr id="4" name="מלבן מעוגל 3"/>
        <xdr:cNvSpPr/>
      </xdr:nvSpPr>
      <xdr:spPr>
        <a:xfrm>
          <a:off x="4572001" y="66675"/>
          <a:ext cx="3048000" cy="1343025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 u="sng">
              <a:solidFill>
                <a:schemeClr val="accent6">
                  <a:lumMod val="75000"/>
                </a:schemeClr>
              </a:solidFill>
            </a:rPr>
            <a:t>חבילה</a:t>
          </a:r>
          <a:r>
            <a:rPr lang="he-IL" sz="1200" b="1" u="sng" baseline="0">
              <a:solidFill>
                <a:schemeClr val="accent6">
                  <a:lumMod val="75000"/>
                </a:schemeClr>
              </a:solidFill>
            </a:rPr>
            <a:t> הכוללת: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השתלות וטיפולים בחו"ל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ניתוחים בחו"ל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/>
            <a:t>תרופות – "סל הזהב"</a:t>
          </a:r>
        </a:p>
        <a:p>
          <a:pPr rtl="1" fontAlgn="auto"/>
          <a:r>
            <a:rPr lang="he-IL" sz="1200" b="1" kern="1200">
              <a:solidFill>
                <a:schemeClr val="accent6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rPr>
            <a:t>כיסוי לניתוחים ע”פ תקרת פיצוי/שיפוי</a:t>
          </a:r>
        </a:p>
        <a:p>
          <a:pPr rtl="1" fontAlgn="auto"/>
          <a:r>
            <a:rPr lang="he-IL" sz="1200" b="1" kern="1200">
              <a:solidFill>
                <a:schemeClr val="accent6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rPr>
            <a:t>מחליפי</a:t>
          </a:r>
          <a:r>
            <a:rPr lang="he-IL" sz="1200" b="1" kern="1200" baseline="0">
              <a:solidFill>
                <a:schemeClr val="accent6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rPr>
            <a:t> ניתוח, </a:t>
          </a:r>
          <a:r>
            <a:rPr lang="he-IL" sz="1200" b="1" kern="1200">
              <a:solidFill>
                <a:schemeClr val="accent6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rPr>
            <a:t>ביטול סייג תאונות עבודה</a:t>
          </a:r>
          <a:endParaRPr lang="en-US" sz="1200" b="1" kern="1200">
            <a:solidFill>
              <a:schemeClr val="accent6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3</xdr:col>
      <xdr:colOff>448735</xdr:colOff>
      <xdr:row>10</xdr:row>
      <xdr:rowOff>57150</xdr:rowOff>
    </xdr:from>
    <xdr:to>
      <xdr:col>3</xdr:col>
      <xdr:colOff>646735</xdr:colOff>
      <xdr:row>10</xdr:row>
      <xdr:rowOff>255150</xdr:rowOff>
    </xdr:to>
    <xdr:sp macro="[0]!fillkeseffnxMahir" textlink="">
      <xdr:nvSpPr>
        <xdr:cNvPr id="17" name="מלבן מעוגל 16"/>
        <xdr:cNvSpPr/>
      </xdr:nvSpPr>
      <xdr:spPr>
        <a:xfrm>
          <a:off x="11234671790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3</xdr:col>
      <xdr:colOff>171450</xdr:colOff>
      <xdr:row>10</xdr:row>
      <xdr:rowOff>57150</xdr:rowOff>
    </xdr:from>
    <xdr:to>
      <xdr:col>3</xdr:col>
      <xdr:colOff>369450</xdr:colOff>
      <xdr:row>10</xdr:row>
      <xdr:rowOff>255150</xdr:rowOff>
    </xdr:to>
    <xdr:sp macro="[0]!ClearkeseffnxMahir" textlink="">
      <xdr:nvSpPr>
        <xdr:cNvPr id="18" name="מלבן מעוגל 17"/>
        <xdr:cNvSpPr/>
      </xdr:nvSpPr>
      <xdr:spPr>
        <a:xfrm>
          <a:off x="11234949075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4</xdr:col>
      <xdr:colOff>448735</xdr:colOff>
      <xdr:row>10</xdr:row>
      <xdr:rowOff>57150</xdr:rowOff>
    </xdr:from>
    <xdr:to>
      <xdr:col>4</xdr:col>
      <xdr:colOff>646735</xdr:colOff>
      <xdr:row>10</xdr:row>
      <xdr:rowOff>255150</xdr:rowOff>
    </xdr:to>
    <xdr:sp macro="[0]!fillFirstClassfnxMahir" textlink="">
      <xdr:nvSpPr>
        <xdr:cNvPr id="19" name="מלבן מעוגל 18"/>
        <xdr:cNvSpPr/>
      </xdr:nvSpPr>
      <xdr:spPr>
        <a:xfrm>
          <a:off x="11233909790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4</xdr:col>
      <xdr:colOff>171450</xdr:colOff>
      <xdr:row>10</xdr:row>
      <xdr:rowOff>57150</xdr:rowOff>
    </xdr:from>
    <xdr:to>
      <xdr:col>4</xdr:col>
      <xdr:colOff>369450</xdr:colOff>
      <xdr:row>10</xdr:row>
      <xdr:rowOff>255150</xdr:rowOff>
    </xdr:to>
    <xdr:sp macro="[0]!ClearFirstClassfnxMahir" textlink="">
      <xdr:nvSpPr>
        <xdr:cNvPr id="20" name="מלבן מעוגל 19"/>
        <xdr:cNvSpPr/>
      </xdr:nvSpPr>
      <xdr:spPr>
        <a:xfrm>
          <a:off x="11234187075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5</xdr:col>
      <xdr:colOff>458260</xdr:colOff>
      <xdr:row>10</xdr:row>
      <xdr:rowOff>57150</xdr:rowOff>
    </xdr:from>
    <xdr:to>
      <xdr:col>5</xdr:col>
      <xdr:colOff>656260</xdr:colOff>
      <xdr:row>10</xdr:row>
      <xdr:rowOff>255150</xdr:rowOff>
    </xdr:to>
    <xdr:sp macro="[0]!fillAmbulatoryfnxMahir" textlink="">
      <xdr:nvSpPr>
        <xdr:cNvPr id="21" name="מלבן מעוגל 20"/>
        <xdr:cNvSpPr/>
      </xdr:nvSpPr>
      <xdr:spPr>
        <a:xfrm>
          <a:off x="11233052540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5</xdr:col>
      <xdr:colOff>180975</xdr:colOff>
      <xdr:row>10</xdr:row>
      <xdr:rowOff>57150</xdr:rowOff>
    </xdr:from>
    <xdr:to>
      <xdr:col>5</xdr:col>
      <xdr:colOff>378975</xdr:colOff>
      <xdr:row>10</xdr:row>
      <xdr:rowOff>255150</xdr:rowOff>
    </xdr:to>
    <xdr:sp macro="[0]!ClearAmbulatoryfnxMahir" textlink="">
      <xdr:nvSpPr>
        <xdr:cNvPr id="22" name="מלבן מעוגל 21"/>
        <xdr:cNvSpPr/>
      </xdr:nvSpPr>
      <xdr:spPr>
        <a:xfrm>
          <a:off x="11233329825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6</xdr:col>
      <xdr:colOff>439210</xdr:colOff>
      <xdr:row>10</xdr:row>
      <xdr:rowOff>57150</xdr:rowOff>
    </xdr:from>
    <xdr:to>
      <xdr:col>6</xdr:col>
      <xdr:colOff>637210</xdr:colOff>
      <xdr:row>10</xdr:row>
      <xdr:rowOff>255150</xdr:rowOff>
    </xdr:to>
    <xdr:sp macro="[0]!fillLolevadfnxMahir" textlink="">
      <xdr:nvSpPr>
        <xdr:cNvPr id="23" name="מלבן מעוגל 22"/>
        <xdr:cNvSpPr/>
      </xdr:nvSpPr>
      <xdr:spPr>
        <a:xfrm>
          <a:off x="11232281015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6</xdr:col>
      <xdr:colOff>161925</xdr:colOff>
      <xdr:row>10</xdr:row>
      <xdr:rowOff>57150</xdr:rowOff>
    </xdr:from>
    <xdr:to>
      <xdr:col>6</xdr:col>
      <xdr:colOff>359925</xdr:colOff>
      <xdr:row>10</xdr:row>
      <xdr:rowOff>255150</xdr:rowOff>
    </xdr:to>
    <xdr:sp macro="[0]!ClearLolevadfnxMahir" textlink="">
      <xdr:nvSpPr>
        <xdr:cNvPr id="24" name="מלבן מעוגל 23"/>
        <xdr:cNvSpPr/>
      </xdr:nvSpPr>
      <xdr:spPr>
        <a:xfrm>
          <a:off x="11232558300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8</xdr:col>
      <xdr:colOff>458260</xdr:colOff>
      <xdr:row>10</xdr:row>
      <xdr:rowOff>57150</xdr:rowOff>
    </xdr:from>
    <xdr:to>
      <xdr:col>8</xdr:col>
      <xdr:colOff>656260</xdr:colOff>
      <xdr:row>10</xdr:row>
      <xdr:rowOff>255150</xdr:rowOff>
    </xdr:to>
    <xdr:sp macro="[0]!fillHavchanafnxMahir" textlink="">
      <xdr:nvSpPr>
        <xdr:cNvPr id="25" name="מלבן מעוגל 24"/>
        <xdr:cNvSpPr/>
      </xdr:nvSpPr>
      <xdr:spPr>
        <a:xfrm>
          <a:off x="11230680815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8</xdr:col>
      <xdr:colOff>180975</xdr:colOff>
      <xdr:row>10</xdr:row>
      <xdr:rowOff>57150</xdr:rowOff>
    </xdr:from>
    <xdr:to>
      <xdr:col>8</xdr:col>
      <xdr:colOff>378975</xdr:colOff>
      <xdr:row>10</xdr:row>
      <xdr:rowOff>255150</xdr:rowOff>
    </xdr:to>
    <xdr:sp macro="[0]!ClearHavchanafnxMahir" textlink="">
      <xdr:nvSpPr>
        <xdr:cNvPr id="26" name="מלבן מעוגל 25"/>
        <xdr:cNvSpPr/>
      </xdr:nvSpPr>
      <xdr:spPr>
        <a:xfrm>
          <a:off x="11230958100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6</xdr:col>
      <xdr:colOff>28575</xdr:colOff>
      <xdr:row>28</xdr:row>
      <xdr:rowOff>47625</xdr:rowOff>
    </xdr:from>
    <xdr:to>
      <xdr:col>7</xdr:col>
      <xdr:colOff>89959</xdr:colOff>
      <xdr:row>29</xdr:row>
      <xdr:rowOff>1058</xdr:rowOff>
    </xdr:to>
    <xdr:sp macro="[0]!ClearDatafnxMahir" textlink="">
      <xdr:nvSpPr>
        <xdr:cNvPr id="27" name="מלבן מעוגל 26"/>
        <xdr:cNvSpPr/>
      </xdr:nvSpPr>
      <xdr:spPr>
        <a:xfrm>
          <a:off x="5024966" y="7972425"/>
          <a:ext cx="851959" cy="258233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r>
            <a:rPr lang="he-IL" sz="1100">
              <a:solidFill>
                <a:schemeClr val="tx2"/>
              </a:solidFill>
              <a:latin typeface="+mn-lt"/>
            </a:rPr>
            <a:t> </a:t>
          </a:r>
          <a:r>
            <a:rPr lang="he-IL" sz="1100" b="1">
              <a:solidFill>
                <a:schemeClr val="tx2"/>
              </a:solidFill>
              <a:latin typeface="+mn-lt"/>
            </a:rPr>
            <a:t>נקה הכל</a:t>
          </a:r>
        </a:p>
      </xdr:txBody>
    </xdr:sp>
    <xdr:clientData/>
  </xdr:twoCellAnchor>
  <xdr:twoCellAnchor editAs="absolute">
    <xdr:from>
      <xdr:col>12</xdr:col>
      <xdr:colOff>457200</xdr:colOff>
      <xdr:row>1</xdr:row>
      <xdr:rowOff>104775</xdr:rowOff>
    </xdr:from>
    <xdr:to>
      <xdr:col>14</xdr:col>
      <xdr:colOff>78318</xdr:colOff>
      <xdr:row>4</xdr:row>
      <xdr:rowOff>125943</xdr:rowOff>
    </xdr:to>
    <xdr:pic>
      <xdr:nvPicPr>
        <xdr:cNvPr id="28" name="Picture 48" descr="C:\Documents and Settings\usf24081\Local Settings\Temporary Internet Files\Content.IE5\OZNF2O19\MC900441497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26601032" y="285750"/>
          <a:ext cx="706968" cy="573618"/>
        </a:xfrm>
        <a:prstGeom prst="rect">
          <a:avLst/>
        </a:prstGeom>
        <a:noFill/>
      </xdr:spPr>
    </xdr:pic>
    <xdr:clientData/>
  </xdr:twoCellAnchor>
  <xdr:twoCellAnchor>
    <xdr:from>
      <xdr:col>0</xdr:col>
      <xdr:colOff>638175</xdr:colOff>
      <xdr:row>0</xdr:row>
      <xdr:rowOff>85724</xdr:rowOff>
    </xdr:from>
    <xdr:to>
      <xdr:col>5</xdr:col>
      <xdr:colOff>628650</xdr:colOff>
      <xdr:row>4</xdr:row>
      <xdr:rowOff>152400</xdr:rowOff>
    </xdr:to>
    <xdr:sp macro="" textlink="">
      <xdr:nvSpPr>
        <xdr:cNvPr id="14380" name="WordArt 44"/>
        <xdr:cNvSpPr>
          <a:spLocks noChangeArrowheads="1" noChangeShapeType="1" noTextEdit="1"/>
        </xdr:cNvSpPr>
      </xdr:nvSpPr>
      <xdr:spPr bwMode="auto">
        <a:xfrm>
          <a:off x="11232756300" y="85724"/>
          <a:ext cx="3505200" cy="80010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49185"/>
            </a:avLst>
          </a:prstTxWarp>
        </a:bodyPr>
        <a:lstStyle/>
        <a:p>
          <a:pPr algn="r" rtl="1"/>
          <a:r>
            <a:rPr lang="he-IL" sz="4000" b="1" kern="10" spc="0">
              <a:ln w="9525">
                <a:noFill/>
                <a:round/>
                <a:headEnd/>
                <a:tailEnd/>
              </a:ln>
              <a:solidFill>
                <a:schemeClr val="accent6">
                  <a:lumMod val="75000"/>
                </a:scheme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Calibri"/>
            </a:rPr>
            <a:t>הפניקס קו מהיר </a:t>
          </a:r>
        </a:p>
      </xdr:txBody>
    </xdr:sp>
    <xdr:clientData/>
  </xdr:twoCellAnchor>
  <xdr:twoCellAnchor editAs="absolute">
    <xdr:from>
      <xdr:col>7</xdr:col>
      <xdr:colOff>391585</xdr:colOff>
      <xdr:row>10</xdr:row>
      <xdr:rowOff>57150</xdr:rowOff>
    </xdr:from>
    <xdr:to>
      <xdr:col>7</xdr:col>
      <xdr:colOff>589585</xdr:colOff>
      <xdr:row>10</xdr:row>
      <xdr:rowOff>255150</xdr:rowOff>
    </xdr:to>
    <xdr:sp macro="[0]!fillRofemelavefnxMahir" textlink="">
      <xdr:nvSpPr>
        <xdr:cNvPr id="29" name="מלבן מעוגל 28"/>
        <xdr:cNvSpPr/>
      </xdr:nvSpPr>
      <xdr:spPr>
        <a:xfrm>
          <a:off x="11231538065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7</xdr:col>
      <xdr:colOff>114300</xdr:colOff>
      <xdr:row>10</xdr:row>
      <xdr:rowOff>57150</xdr:rowOff>
    </xdr:from>
    <xdr:to>
      <xdr:col>7</xdr:col>
      <xdr:colOff>312300</xdr:colOff>
      <xdr:row>10</xdr:row>
      <xdr:rowOff>255150</xdr:rowOff>
    </xdr:to>
    <xdr:sp macro="[0]!ClearRofemelavefnxMahir" textlink="">
      <xdr:nvSpPr>
        <xdr:cNvPr id="30" name="מלבן מעוגל 29"/>
        <xdr:cNvSpPr/>
      </xdr:nvSpPr>
      <xdr:spPr>
        <a:xfrm>
          <a:off x="11231815350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oneCell">
    <xdr:from>
      <xdr:col>9</xdr:col>
      <xdr:colOff>847725</xdr:colOff>
      <xdr:row>0</xdr:row>
      <xdr:rowOff>123825</xdr:rowOff>
    </xdr:from>
    <xdr:to>
      <xdr:col>11</xdr:col>
      <xdr:colOff>422008</xdr:colOff>
      <xdr:row>6</xdr:row>
      <xdr:rowOff>57150</xdr:rowOff>
    </xdr:to>
    <xdr:pic>
      <xdr:nvPicPr>
        <xdr:cNvPr id="31" name="תמונה 30" descr="new-health-servic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228533817" y="123825"/>
          <a:ext cx="1126858" cy="1028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absolute">
    <xdr:from>
      <xdr:col>9</xdr:col>
      <xdr:colOff>496360</xdr:colOff>
      <xdr:row>10</xdr:row>
      <xdr:rowOff>57150</xdr:rowOff>
    </xdr:from>
    <xdr:to>
      <xdr:col>9</xdr:col>
      <xdr:colOff>694360</xdr:colOff>
      <xdr:row>10</xdr:row>
      <xdr:rowOff>255150</xdr:rowOff>
    </xdr:to>
    <xdr:sp macro="[0]!fillMashlimafnxMahir" textlink="">
      <xdr:nvSpPr>
        <xdr:cNvPr id="32" name="מלבן מעוגל 31"/>
        <xdr:cNvSpPr/>
      </xdr:nvSpPr>
      <xdr:spPr>
        <a:xfrm>
          <a:off x="11229814040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9</xdr:col>
      <xdr:colOff>219075</xdr:colOff>
      <xdr:row>10</xdr:row>
      <xdr:rowOff>57150</xdr:rowOff>
    </xdr:from>
    <xdr:to>
      <xdr:col>9</xdr:col>
      <xdr:colOff>417075</xdr:colOff>
      <xdr:row>10</xdr:row>
      <xdr:rowOff>255150</xdr:rowOff>
    </xdr:to>
    <xdr:sp macro="[0]!ClearMashlimafnxMahir" textlink="">
      <xdr:nvSpPr>
        <xdr:cNvPr id="33" name="מלבן מעוגל 32"/>
        <xdr:cNvSpPr/>
      </xdr:nvSpPr>
      <xdr:spPr>
        <a:xfrm>
          <a:off x="11230091325" y="22860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455084</xdr:colOff>
      <xdr:row>8</xdr:row>
      <xdr:rowOff>60613</xdr:rowOff>
    </xdr:from>
    <xdr:to>
      <xdr:col>11</xdr:col>
      <xdr:colOff>191174</xdr:colOff>
      <xdr:row>39</xdr:row>
      <xdr:rowOff>179916</xdr:rowOff>
    </xdr:to>
    <xdr:sp macro="" textlink="">
      <xdr:nvSpPr>
        <xdr:cNvPr id="18" name="מלבן 17"/>
        <xdr:cNvSpPr/>
      </xdr:nvSpPr>
      <xdr:spPr>
        <a:xfrm>
          <a:off x="591993" y="1171863"/>
          <a:ext cx="8509673" cy="7591136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endParaRPr lang="he-IL"/>
        </a:p>
      </xdr:txBody>
    </xdr:sp>
    <xdr:clientData/>
  </xdr:twoCellAnchor>
  <xdr:twoCellAnchor editAs="absolute">
    <xdr:from>
      <xdr:col>4</xdr:col>
      <xdr:colOff>730250</xdr:colOff>
      <xdr:row>25</xdr:row>
      <xdr:rowOff>105835</xdr:rowOff>
    </xdr:from>
    <xdr:to>
      <xdr:col>6</xdr:col>
      <xdr:colOff>19050</xdr:colOff>
      <xdr:row>25</xdr:row>
      <xdr:rowOff>400051</xdr:rowOff>
    </xdr:to>
    <xdr:sp macro="[0]!ClearData" textlink="">
      <xdr:nvSpPr>
        <xdr:cNvPr id="21" name="מלבן מעוגל 20"/>
        <xdr:cNvSpPr/>
      </xdr:nvSpPr>
      <xdr:spPr>
        <a:xfrm>
          <a:off x="4591050" y="6639985"/>
          <a:ext cx="889000" cy="294216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r>
            <a:rPr lang="he-IL" sz="1100">
              <a:solidFill>
                <a:schemeClr val="tx2"/>
              </a:solidFill>
              <a:latin typeface="+mn-lt"/>
            </a:rPr>
            <a:t> </a:t>
          </a:r>
          <a:r>
            <a:rPr lang="he-IL" sz="1100" b="1">
              <a:solidFill>
                <a:schemeClr val="tx2"/>
              </a:solidFill>
              <a:latin typeface="+mn-lt"/>
            </a:rPr>
            <a:t>נקה הכל</a:t>
          </a:r>
        </a:p>
      </xdr:txBody>
    </xdr:sp>
    <xdr:clientData/>
  </xdr:twoCellAnchor>
  <xdr:twoCellAnchor editAs="absolute">
    <xdr:from>
      <xdr:col>4</xdr:col>
      <xdr:colOff>419008</xdr:colOff>
      <xdr:row>10</xdr:row>
      <xdr:rowOff>82551</xdr:rowOff>
    </xdr:from>
    <xdr:to>
      <xdr:col>4</xdr:col>
      <xdr:colOff>617008</xdr:colOff>
      <xdr:row>10</xdr:row>
      <xdr:rowOff>280551</xdr:rowOff>
    </xdr:to>
    <xdr:sp macro="[0]!fillLolevad" textlink="">
      <xdr:nvSpPr>
        <xdr:cNvPr id="8" name="מלבן מעוגל 7"/>
        <xdr:cNvSpPr/>
      </xdr:nvSpPr>
      <xdr:spPr>
        <a:xfrm>
          <a:off x="5593292" y="2339976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4</xdr:col>
      <xdr:colOff>132198</xdr:colOff>
      <xdr:row>10</xdr:row>
      <xdr:rowOff>82551</xdr:rowOff>
    </xdr:from>
    <xdr:to>
      <xdr:col>4</xdr:col>
      <xdr:colOff>330198</xdr:colOff>
      <xdr:row>10</xdr:row>
      <xdr:rowOff>280551</xdr:rowOff>
    </xdr:to>
    <xdr:sp macro="[0]!ClearLolevad" textlink="">
      <xdr:nvSpPr>
        <xdr:cNvPr id="9" name="מלבן מעוגל 8"/>
        <xdr:cNvSpPr/>
      </xdr:nvSpPr>
      <xdr:spPr>
        <a:xfrm>
          <a:off x="5880102" y="2339976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5</xdr:col>
      <xdr:colOff>514255</xdr:colOff>
      <xdr:row>10</xdr:row>
      <xdr:rowOff>82548</xdr:rowOff>
    </xdr:from>
    <xdr:to>
      <xdr:col>5</xdr:col>
      <xdr:colOff>712255</xdr:colOff>
      <xdr:row>10</xdr:row>
      <xdr:rowOff>280548</xdr:rowOff>
    </xdr:to>
    <xdr:sp macro="[0]!fillTrufot" textlink="">
      <xdr:nvSpPr>
        <xdr:cNvPr id="10" name="מלבן מעוגל 9"/>
        <xdr:cNvSpPr/>
      </xdr:nvSpPr>
      <xdr:spPr>
        <a:xfrm>
          <a:off x="4764620" y="2339973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5</xdr:col>
      <xdr:colOff>208395</xdr:colOff>
      <xdr:row>10</xdr:row>
      <xdr:rowOff>82548</xdr:rowOff>
    </xdr:from>
    <xdr:to>
      <xdr:col>5</xdr:col>
      <xdr:colOff>406395</xdr:colOff>
      <xdr:row>10</xdr:row>
      <xdr:rowOff>280548</xdr:rowOff>
    </xdr:to>
    <xdr:sp macro="[0]!ClearTrufot" textlink="">
      <xdr:nvSpPr>
        <xdr:cNvPr id="11" name="מלבן מעוגל 10"/>
        <xdr:cNvSpPr/>
      </xdr:nvSpPr>
      <xdr:spPr>
        <a:xfrm>
          <a:off x="5070480" y="2339973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6</xdr:col>
      <xdr:colOff>494147</xdr:colOff>
      <xdr:row>10</xdr:row>
      <xdr:rowOff>82548</xdr:rowOff>
    </xdr:from>
    <xdr:to>
      <xdr:col>6</xdr:col>
      <xdr:colOff>692147</xdr:colOff>
      <xdr:row>10</xdr:row>
      <xdr:rowOff>280548</xdr:rowOff>
    </xdr:to>
    <xdr:sp macro="[0]!fillRefua" textlink="">
      <xdr:nvSpPr>
        <xdr:cNvPr id="12" name="מלבן מעוגל 11"/>
        <xdr:cNvSpPr/>
      </xdr:nvSpPr>
      <xdr:spPr>
        <a:xfrm>
          <a:off x="3917953" y="2339973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</a:t>
          </a:r>
          <a:endParaRPr lang="he-IL" sz="1200" b="1"/>
        </a:p>
      </xdr:txBody>
    </xdr:sp>
    <xdr:clientData/>
  </xdr:twoCellAnchor>
  <xdr:twoCellAnchor editAs="absolute">
    <xdr:from>
      <xdr:col>6</xdr:col>
      <xdr:colOff>188287</xdr:colOff>
      <xdr:row>10</xdr:row>
      <xdr:rowOff>82548</xdr:rowOff>
    </xdr:from>
    <xdr:to>
      <xdr:col>6</xdr:col>
      <xdr:colOff>386287</xdr:colOff>
      <xdr:row>10</xdr:row>
      <xdr:rowOff>280548</xdr:rowOff>
    </xdr:to>
    <xdr:sp macro="[0]!ClearRefua" textlink="">
      <xdr:nvSpPr>
        <xdr:cNvPr id="13" name="מלבן מעוגל 12"/>
        <xdr:cNvSpPr/>
      </xdr:nvSpPr>
      <xdr:spPr>
        <a:xfrm>
          <a:off x="4223813" y="2339973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1</xdr:col>
      <xdr:colOff>114301</xdr:colOff>
      <xdr:row>0</xdr:row>
      <xdr:rowOff>36000</xdr:rowOff>
    </xdr:from>
    <xdr:to>
      <xdr:col>2</xdr:col>
      <xdr:colOff>495300</xdr:colOff>
      <xdr:row>7</xdr:row>
      <xdr:rowOff>67549</xdr:rowOff>
    </xdr:to>
    <xdr:pic>
      <xdr:nvPicPr>
        <xdr:cNvPr id="19" name="תמונה 18" descr="fnix_zevet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9119000" y="36000"/>
          <a:ext cx="1247774" cy="1469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673074</xdr:colOff>
      <xdr:row>1</xdr:row>
      <xdr:rowOff>26940</xdr:rowOff>
    </xdr:from>
    <xdr:to>
      <xdr:col>10</xdr:col>
      <xdr:colOff>682599</xdr:colOff>
      <xdr:row>4</xdr:row>
      <xdr:rowOff>93615</xdr:rowOff>
    </xdr:to>
    <xdr:pic>
      <xdr:nvPicPr>
        <xdr:cNvPr id="20" name="Picture 48" descr="C:\Documents and Settings\usf24081\Local Settings\Temporary Internet Files\Content.IE5\OZNF2O19\MC900441497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32092751" y="207915"/>
          <a:ext cx="695325" cy="695325"/>
        </a:xfrm>
        <a:prstGeom prst="rect">
          <a:avLst/>
        </a:prstGeom>
        <a:noFill/>
      </xdr:spPr>
    </xdr:pic>
    <xdr:clientData/>
  </xdr:twoCellAnchor>
  <xdr:twoCellAnchor editAs="absolute">
    <xdr:from>
      <xdr:col>3</xdr:col>
      <xdr:colOff>133350</xdr:colOff>
      <xdr:row>0</xdr:row>
      <xdr:rowOff>123826</xdr:rowOff>
    </xdr:from>
    <xdr:to>
      <xdr:col>5</xdr:col>
      <xdr:colOff>514350</xdr:colOff>
      <xdr:row>5</xdr:row>
      <xdr:rowOff>180975</xdr:rowOff>
    </xdr:to>
    <xdr:sp macro="" textlink="">
      <xdr:nvSpPr>
        <xdr:cNvPr id="22" name="מלבן מעוגל 21"/>
        <xdr:cNvSpPr/>
      </xdr:nvSpPr>
      <xdr:spPr>
        <a:xfrm>
          <a:off x="4962525" y="123826"/>
          <a:ext cx="2152650" cy="1076324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 u="sng">
              <a:solidFill>
                <a:schemeClr val="accent6">
                  <a:lumMod val="75000"/>
                </a:schemeClr>
              </a:solidFill>
            </a:rPr>
            <a:t>חבילה</a:t>
          </a:r>
          <a:r>
            <a:rPr lang="he-IL" sz="1200" b="1" u="sng" baseline="0">
              <a:solidFill>
                <a:schemeClr val="accent6">
                  <a:lumMod val="75000"/>
                </a:schemeClr>
              </a:solidFill>
            </a:rPr>
            <a:t> הכוללת: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endParaRPr lang="he-IL" sz="1200" b="1" u="sng" baseline="0">
            <a:solidFill>
              <a:schemeClr val="bg2">
                <a:lumMod val="10000"/>
              </a:schemeClr>
            </a:solidFill>
          </a:endParaRP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he-IL" sz="1200" b="1" kern="1200">
              <a:solidFill>
                <a:schemeClr val="bg1"/>
              </a:solidFill>
              <a:latin typeface="+mn-lt"/>
              <a:ea typeface="+mn-ea"/>
              <a:cs typeface="+mn-cs"/>
            </a:rPr>
            <a:t>פיצוי בגילוי מחלת הסרטן</a:t>
          </a:r>
        </a:p>
        <a:p>
          <a:pPr rtl="1" eaLnBrk="0" fontAlgn="base" hangingPunct="0"/>
          <a:r>
            <a:rPr lang="he-IL" sz="1200" b="1" kern="1200">
              <a:solidFill>
                <a:schemeClr val="bg1"/>
              </a:solidFill>
              <a:latin typeface="+mn-lt"/>
              <a:ea typeface="+mn-ea"/>
              <a:cs typeface="+mn-cs"/>
            </a:rPr>
            <a:t>כתב שירות "לא לבד"</a:t>
          </a: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endParaRPr lang="he-IL" sz="12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428624</xdr:colOff>
      <xdr:row>2</xdr:row>
      <xdr:rowOff>207213</xdr:rowOff>
    </xdr:from>
    <xdr:to>
      <xdr:col>11</xdr:col>
      <xdr:colOff>247650</xdr:colOff>
      <xdr:row>4</xdr:row>
      <xdr:rowOff>109583</xdr:rowOff>
    </xdr:to>
    <xdr:pic>
      <xdr:nvPicPr>
        <xdr:cNvPr id="11" name="אובייקט 3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71900" y="912063"/>
          <a:ext cx="1238251" cy="60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</xdr:col>
      <xdr:colOff>47625</xdr:colOff>
      <xdr:row>4</xdr:row>
      <xdr:rowOff>85725</xdr:rowOff>
    </xdr:from>
    <xdr:to>
      <xdr:col>4</xdr:col>
      <xdr:colOff>914401</xdr:colOff>
      <xdr:row>5</xdr:row>
      <xdr:rowOff>304800</xdr:rowOff>
    </xdr:to>
    <xdr:sp macro="" textlink="">
      <xdr:nvSpPr>
        <xdr:cNvPr id="2" name="מלבן מעוגל 1"/>
        <xdr:cNvSpPr/>
      </xdr:nvSpPr>
      <xdr:spPr>
        <a:xfrm>
          <a:off x="9010649" y="1495425"/>
          <a:ext cx="2095501" cy="571500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solidFill>
            <a:srgbClr val="FF6600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he-IL" sz="1200" b="1"/>
            <a:t>סכום ביטוח יסודי למקרה של מוות מתאונה </a:t>
          </a:r>
        </a:p>
      </xdr:txBody>
    </xdr:sp>
    <xdr:clientData/>
  </xdr:twoCellAnchor>
  <xdr:twoCellAnchor editAs="absolute">
    <xdr:from>
      <xdr:col>5</xdr:col>
      <xdr:colOff>19052</xdr:colOff>
      <xdr:row>4</xdr:row>
      <xdr:rowOff>95249</xdr:rowOff>
    </xdr:from>
    <xdr:to>
      <xdr:col>7</xdr:col>
      <xdr:colOff>85726</xdr:colOff>
      <xdr:row>5</xdr:row>
      <xdr:rowOff>323849</xdr:rowOff>
    </xdr:to>
    <xdr:sp macro="" textlink="">
      <xdr:nvSpPr>
        <xdr:cNvPr id="3" name="מלבן מעוגל 2"/>
        <xdr:cNvSpPr/>
      </xdr:nvSpPr>
      <xdr:spPr>
        <a:xfrm>
          <a:off x="6838949" y="1504949"/>
          <a:ext cx="2076449" cy="581025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solidFill>
            <a:srgbClr val="FF6600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he-IL" sz="1200" b="1"/>
            <a:t>פיצוי</a:t>
          </a:r>
          <a:r>
            <a:rPr lang="he-IL" sz="1200" b="1" baseline="0"/>
            <a:t> שבועי בגין אובדן כושר עבודה כתוצאה מתאונה</a:t>
          </a:r>
          <a:endParaRPr lang="he-IL" sz="1200" b="1"/>
        </a:p>
      </xdr:txBody>
    </xdr:sp>
    <xdr:clientData/>
  </xdr:twoCellAnchor>
  <xdr:twoCellAnchor editAs="absolute">
    <xdr:from>
      <xdr:col>12</xdr:col>
      <xdr:colOff>981075</xdr:colOff>
      <xdr:row>0</xdr:row>
      <xdr:rowOff>257176</xdr:rowOff>
    </xdr:from>
    <xdr:to>
      <xdr:col>13</xdr:col>
      <xdr:colOff>323850</xdr:colOff>
      <xdr:row>2</xdr:row>
      <xdr:rowOff>200026</xdr:rowOff>
    </xdr:to>
    <xdr:pic>
      <xdr:nvPicPr>
        <xdr:cNvPr id="4" name="Picture 48" descr="C:\Documents and Settings\usf24081\Local Settings\Temporary Internet Files\Content.IE5\OZNF2O19\MC900441497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71525" y="257176"/>
          <a:ext cx="657225" cy="6477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590553</xdr:colOff>
      <xdr:row>6</xdr:row>
      <xdr:rowOff>9526</xdr:rowOff>
    </xdr:from>
    <xdr:to>
      <xdr:col>14</xdr:col>
      <xdr:colOff>285750</xdr:colOff>
      <xdr:row>34</xdr:row>
      <xdr:rowOff>9526</xdr:rowOff>
    </xdr:to>
    <xdr:sp macro="" textlink="">
      <xdr:nvSpPr>
        <xdr:cNvPr id="5" name="מלבן 4"/>
        <xdr:cNvSpPr/>
      </xdr:nvSpPr>
      <xdr:spPr>
        <a:xfrm>
          <a:off x="11227755675" y="2124076"/>
          <a:ext cx="11429997" cy="8210550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endParaRPr lang="he-IL"/>
        </a:p>
      </xdr:txBody>
    </xdr:sp>
    <xdr:clientData/>
  </xdr:twoCellAnchor>
  <xdr:twoCellAnchor editAs="absolute">
    <xdr:from>
      <xdr:col>8</xdr:col>
      <xdr:colOff>152400</xdr:colOff>
      <xdr:row>25</xdr:row>
      <xdr:rowOff>0</xdr:rowOff>
    </xdr:from>
    <xdr:to>
      <xdr:col>9</xdr:col>
      <xdr:colOff>76200</xdr:colOff>
      <xdr:row>26</xdr:row>
      <xdr:rowOff>28575</xdr:rowOff>
    </xdr:to>
    <xdr:sp macro="[0]!ClearDataTeunot" textlink="">
      <xdr:nvSpPr>
        <xdr:cNvPr id="6" name="מלבן מעוגל 5"/>
        <xdr:cNvSpPr/>
      </xdr:nvSpPr>
      <xdr:spPr>
        <a:xfrm>
          <a:off x="5695950" y="7724775"/>
          <a:ext cx="866775" cy="36195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r>
            <a:rPr lang="he-IL" sz="1100">
              <a:solidFill>
                <a:schemeClr val="tx2"/>
              </a:solidFill>
              <a:latin typeface="+mn-lt"/>
            </a:rPr>
            <a:t> </a:t>
          </a:r>
          <a:r>
            <a:rPr lang="he-IL" sz="1100" b="1">
              <a:solidFill>
                <a:schemeClr val="tx2"/>
              </a:solidFill>
              <a:latin typeface="+mn-lt"/>
            </a:rPr>
            <a:t>נקה הכל</a:t>
          </a:r>
        </a:p>
      </xdr:txBody>
    </xdr:sp>
    <xdr:clientData/>
  </xdr:twoCellAnchor>
  <xdr:twoCellAnchor>
    <xdr:from>
      <xdr:col>2</xdr:col>
      <xdr:colOff>66674</xdr:colOff>
      <xdr:row>0</xdr:row>
      <xdr:rowOff>190500</xdr:rowOff>
    </xdr:from>
    <xdr:to>
      <xdr:col>8</xdr:col>
      <xdr:colOff>314325</xdr:colOff>
      <xdr:row>1</xdr:row>
      <xdr:rowOff>314325</xdr:rowOff>
    </xdr:to>
    <xdr:sp macro="" textlink="">
      <xdr:nvSpPr>
        <xdr:cNvPr id="17409" name="WordArt 1"/>
        <xdr:cNvSpPr>
          <a:spLocks noChangeArrowheads="1" noChangeShapeType="1" noTextEdit="1"/>
        </xdr:cNvSpPr>
      </xdr:nvSpPr>
      <xdr:spPr bwMode="auto">
        <a:xfrm>
          <a:off x="11233337325" y="190500"/>
          <a:ext cx="4772026" cy="4762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r" rtl="1"/>
          <a:r>
            <a:rPr lang="he-IL" sz="3600" b="1" kern="10" spc="0">
              <a:ln w="9525" algn="ctr">
                <a:noFill/>
                <a:round/>
                <a:headEnd/>
                <a:tailEnd/>
              </a:ln>
              <a:solidFill>
                <a:schemeClr val="accent6">
                  <a:lumMod val="75000"/>
                </a:scheme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Calibri"/>
            </a:rPr>
            <a:t>תאונות אישיות משפחתי</a:t>
          </a:r>
        </a:p>
      </xdr:txBody>
    </xdr:sp>
    <xdr:clientData/>
  </xdr:twoCellAnchor>
  <xdr:twoCellAnchor editAs="absolute">
    <xdr:from>
      <xdr:col>8</xdr:col>
      <xdr:colOff>400050</xdr:colOff>
      <xdr:row>4</xdr:row>
      <xdr:rowOff>76199</xdr:rowOff>
    </xdr:from>
    <xdr:to>
      <xdr:col>12</xdr:col>
      <xdr:colOff>609600</xdr:colOff>
      <xdr:row>5</xdr:row>
      <xdr:rowOff>304799</xdr:rowOff>
    </xdr:to>
    <xdr:sp macro="" textlink="">
      <xdr:nvSpPr>
        <xdr:cNvPr id="9" name="מלבן מעוגל 8"/>
        <xdr:cNvSpPr/>
      </xdr:nvSpPr>
      <xdr:spPr>
        <a:xfrm>
          <a:off x="11230975125" y="1485899"/>
          <a:ext cx="3924300" cy="581025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solidFill>
            <a:srgbClr val="FF6600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he-IL" sz="1200" b="1" u="sng" kern="1200" baseline="0">
              <a:solidFill>
                <a:schemeClr val="lt1"/>
              </a:solidFill>
              <a:latin typeface="+mn-lt"/>
              <a:ea typeface="+mn-ea"/>
              <a:cs typeface="+mn-cs"/>
            </a:rPr>
            <a:t>חדש ובלעדי בפניקס -</a:t>
          </a:r>
        </a:p>
        <a:p>
          <a:r>
            <a:rPr lang="he-IL" sz="1200" b="1" kern="1200" baseline="0">
              <a:solidFill>
                <a:schemeClr val="lt1"/>
              </a:solidFill>
              <a:latin typeface="+mn-lt"/>
              <a:ea typeface="+mn-ea"/>
              <a:cs typeface="+mn-cs"/>
            </a:rPr>
            <a:t>פיצוי שבועי בגין אובדן כושר עבודה כתוצאה מתאונה ומחלה</a:t>
          </a:r>
        </a:p>
        <a:p>
          <a:pPr algn="ctr">
            <a:defRPr/>
          </a:pPr>
          <a:endParaRPr lang="he-IL" sz="1200"/>
        </a:p>
      </xdr:txBody>
    </xdr:sp>
    <xdr:clientData/>
  </xdr:twoCellAnchor>
  <xdr:twoCellAnchor>
    <xdr:from>
      <xdr:col>10</xdr:col>
      <xdr:colOff>430559</xdr:colOff>
      <xdr:row>0</xdr:row>
      <xdr:rowOff>72143</xdr:rowOff>
    </xdr:from>
    <xdr:to>
      <xdr:col>11</xdr:col>
      <xdr:colOff>629474</xdr:colOff>
      <xdr:row>4</xdr:row>
      <xdr:rowOff>33775</xdr:rowOff>
    </xdr:to>
    <xdr:pic>
      <xdr:nvPicPr>
        <xdr:cNvPr id="31752" name="תמונה 2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21104648">
          <a:off x="3390076" y="72143"/>
          <a:ext cx="1103790" cy="137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10</xdr:row>
      <xdr:rowOff>57151</xdr:rowOff>
    </xdr:from>
    <xdr:to>
      <xdr:col>8</xdr:col>
      <xdr:colOff>314325</xdr:colOff>
      <xdr:row>32</xdr:row>
      <xdr:rowOff>38101</xdr:rowOff>
    </xdr:to>
    <xdr:sp macro="" textlink="">
      <xdr:nvSpPr>
        <xdr:cNvPr id="2" name="מלבן 1"/>
        <xdr:cNvSpPr/>
      </xdr:nvSpPr>
      <xdr:spPr>
        <a:xfrm>
          <a:off x="11229613050" y="3000376"/>
          <a:ext cx="7858125" cy="6248400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endParaRPr lang="he-IL"/>
        </a:p>
      </xdr:txBody>
    </xdr:sp>
    <xdr:clientData/>
  </xdr:twoCellAnchor>
  <xdr:twoCellAnchor editAs="absolute">
    <xdr:from>
      <xdr:col>5</xdr:col>
      <xdr:colOff>47625</xdr:colOff>
      <xdr:row>27</xdr:row>
      <xdr:rowOff>95250</xdr:rowOff>
    </xdr:from>
    <xdr:to>
      <xdr:col>5</xdr:col>
      <xdr:colOff>809625</xdr:colOff>
      <xdr:row>27</xdr:row>
      <xdr:rowOff>389466</xdr:rowOff>
    </xdr:to>
    <xdr:sp macro="[0]!ClearDataAtirKavod" textlink="">
      <xdr:nvSpPr>
        <xdr:cNvPr id="4" name="מלבן מעוגל 3"/>
        <xdr:cNvSpPr/>
      </xdr:nvSpPr>
      <xdr:spPr>
        <a:xfrm>
          <a:off x="11231660925" y="7667625"/>
          <a:ext cx="762000" cy="294216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r" rtl="1"/>
          <a:r>
            <a:rPr lang="he-IL" sz="1100" b="1">
              <a:solidFill>
                <a:schemeClr val="tx2"/>
              </a:solidFill>
              <a:latin typeface="+mn-lt"/>
            </a:rPr>
            <a:t>נקה</a:t>
          </a:r>
          <a:r>
            <a:rPr lang="he-IL" sz="1100" b="1" baseline="0">
              <a:solidFill>
                <a:schemeClr val="tx2"/>
              </a:solidFill>
              <a:latin typeface="+mn-lt"/>
            </a:rPr>
            <a:t> הכל</a:t>
          </a:r>
          <a:endParaRPr lang="he-IL" sz="1100" b="1">
            <a:solidFill>
              <a:schemeClr val="tx2"/>
            </a:solidFill>
            <a:latin typeface="+mn-lt"/>
          </a:endParaRPr>
        </a:p>
      </xdr:txBody>
    </xdr:sp>
    <xdr:clientData/>
  </xdr:twoCellAnchor>
  <xdr:twoCellAnchor editAs="absolute">
    <xdr:from>
      <xdr:col>7</xdr:col>
      <xdr:colOff>219075</xdr:colOff>
      <xdr:row>1</xdr:row>
      <xdr:rowOff>76200</xdr:rowOff>
    </xdr:from>
    <xdr:to>
      <xdr:col>8</xdr:col>
      <xdr:colOff>57150</xdr:colOff>
      <xdr:row>4</xdr:row>
      <xdr:rowOff>133350</xdr:rowOff>
    </xdr:to>
    <xdr:pic>
      <xdr:nvPicPr>
        <xdr:cNvPr id="6" name="Picture 48" descr="C:\Documents and Settings\usf24081\Local Settings\Temporary Internet Files\Content.IE5\OZNF2O19\MC900441497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838200"/>
          <a:ext cx="695325" cy="6953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523875</xdr:colOff>
      <xdr:row>1</xdr:row>
      <xdr:rowOff>114301</xdr:rowOff>
    </xdr:from>
    <xdr:to>
      <xdr:col>6</xdr:col>
      <xdr:colOff>419099</xdr:colOff>
      <xdr:row>8</xdr:row>
      <xdr:rowOff>57150</xdr:rowOff>
    </xdr:to>
    <xdr:sp macro="" textlink="">
      <xdr:nvSpPr>
        <xdr:cNvPr id="7" name="מלבן מעוגל 6"/>
        <xdr:cNvSpPr/>
      </xdr:nvSpPr>
      <xdr:spPr>
        <a:xfrm>
          <a:off x="1914526" y="876301"/>
          <a:ext cx="5819774" cy="1343024"/>
        </a:xfrm>
        <a:prstGeom prst="roundRect">
          <a:avLst/>
        </a:prstGeom>
        <a:solidFill>
          <a:schemeClr val="accent1">
            <a:lumMod val="50000"/>
            <a:alpha val="87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rtl="1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rtl="1"/>
          <a:r>
            <a:rPr lang="he-IL" sz="11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כיסוי לאשפוז במוסד סיעודי או סיעוד בביתו של המבוטח </a:t>
          </a:r>
          <a:r>
            <a:rPr lang="he-IL" sz="1100" b="0" kern="1200">
              <a:solidFill>
                <a:schemeClr val="lt1"/>
              </a:solidFill>
              <a:latin typeface="+mn-lt"/>
              <a:ea typeface="+mn-ea"/>
              <a:cs typeface="+mn-cs"/>
            </a:rPr>
            <a:t>לתקופה מרבית של עד </a:t>
          </a:r>
          <a:r>
            <a:rPr lang="he-IL" sz="1100" b="0" u="none" kern="1200">
              <a:solidFill>
                <a:schemeClr val="lt1"/>
              </a:solidFill>
              <a:latin typeface="+mn-lt"/>
              <a:ea typeface="+mn-ea"/>
              <a:cs typeface="+mn-cs"/>
            </a:rPr>
            <a:t>5 שנים,  8 שנים  או כל החיים וכל עוד המבוטח מוגדר כמבוטח סיעודי.</a:t>
          </a:r>
        </a:p>
        <a:p>
          <a:pPr rtl="1"/>
          <a:r>
            <a:rPr lang="he-IL" sz="11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60 ימי ההמתנה,</a:t>
          </a:r>
          <a:r>
            <a:rPr lang="he-IL" sz="1100" b="1" kern="1200" baseline="0">
              <a:solidFill>
                <a:schemeClr val="lt1"/>
              </a:solidFill>
              <a:latin typeface="+mn-lt"/>
              <a:ea typeface="+mn-ea"/>
              <a:cs typeface="+mn-cs"/>
            </a:rPr>
            <a:t>  </a:t>
          </a:r>
          <a:r>
            <a:rPr lang="he-IL" sz="1100" b="0" kern="1200" baseline="0">
              <a:solidFill>
                <a:schemeClr val="lt1"/>
              </a:solidFill>
              <a:latin typeface="+mn-lt"/>
              <a:ea typeface="+mn-ea"/>
              <a:cs typeface="+mn-cs"/>
            </a:rPr>
            <a:t>אלא אם צויין אחרת</a:t>
          </a:r>
          <a:endParaRPr lang="he-IL" sz="1100" b="0" kern="120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r>
            <a:rPr lang="he-IL" sz="1100" b="0" kern="1200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כאשר המבוטח מוגדר כמטופל סיעודי על פי הגדרות הפוליסה </a:t>
          </a:r>
          <a:r>
            <a:rPr lang="he-IL" sz="1100" b="1" kern="1200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הוא יקבל תגמולי ביטוח זהים בעת</a:t>
          </a:r>
        </a:p>
        <a:p>
          <a:r>
            <a:rPr lang="he-IL" sz="1100" b="1" kern="1200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שהייה בביתו או שהייה במוסד.</a:t>
          </a:r>
        </a:p>
        <a:p>
          <a:pPr marL="0" marR="0" indent="0" algn="r" defTabSz="914400" rtl="1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lang="he-IL" sz="1100" b="1" kern="1200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הפרמיה של עתיר כבוד הינה קבועה עפ"י גיל כניסה של המבוטח.</a:t>
          </a:r>
        </a:p>
        <a:p>
          <a:pPr marL="0" marR="0" indent="0" algn="r" defTabSz="914400" rtl="1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lang="he-IL" sz="1100" b="1" kern="1200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לפוליסות ערכי סילוק/ פדיון בהתאם לתנאי הפוליסה.</a:t>
          </a:r>
          <a:endParaRPr lang="en-US" sz="1100" b="1" kern="120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pPr fontAlgn="auto">
            <a:spcBef>
              <a:spcPts val="0"/>
            </a:spcBef>
            <a:spcAft>
              <a:spcPts val="0"/>
            </a:spcAft>
            <a:defRPr/>
          </a:pPr>
          <a:endParaRPr lang="he-IL" sz="1200" b="1"/>
        </a:p>
      </xdr:txBody>
    </xdr:sp>
    <xdr:clientData/>
  </xdr:twoCellAnchor>
  <xdr:twoCellAnchor editAs="absolute">
    <xdr:from>
      <xdr:col>6</xdr:col>
      <xdr:colOff>180975</xdr:colOff>
      <xdr:row>12</xdr:row>
      <xdr:rowOff>57150</xdr:rowOff>
    </xdr:from>
    <xdr:to>
      <xdr:col>6</xdr:col>
      <xdr:colOff>378975</xdr:colOff>
      <xdr:row>12</xdr:row>
      <xdr:rowOff>255150</xdr:rowOff>
    </xdr:to>
    <xdr:sp macro="[0]!ClearLolevadAtirKavod" textlink="">
      <xdr:nvSpPr>
        <xdr:cNvPr id="10" name="מלבן מעוגל 9"/>
        <xdr:cNvSpPr/>
      </xdr:nvSpPr>
      <xdr:spPr>
        <a:xfrm>
          <a:off x="11231948700" y="33528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-</a:t>
          </a:r>
          <a:endParaRPr lang="he-IL" sz="1200" b="1"/>
        </a:p>
      </xdr:txBody>
    </xdr:sp>
    <xdr:clientData/>
  </xdr:twoCellAnchor>
  <xdr:twoCellAnchor editAs="absolute">
    <xdr:from>
      <xdr:col>6</xdr:col>
      <xdr:colOff>466725</xdr:colOff>
      <xdr:row>12</xdr:row>
      <xdr:rowOff>57150</xdr:rowOff>
    </xdr:from>
    <xdr:to>
      <xdr:col>6</xdr:col>
      <xdr:colOff>664725</xdr:colOff>
      <xdr:row>12</xdr:row>
      <xdr:rowOff>255150</xdr:rowOff>
    </xdr:to>
    <xdr:sp macro="[0]!fillLolevadAtirKavod" textlink="">
      <xdr:nvSpPr>
        <xdr:cNvPr id="11" name="מלבן מעוגל 10"/>
        <xdr:cNvSpPr/>
      </xdr:nvSpPr>
      <xdr:spPr>
        <a:xfrm>
          <a:off x="11231662950" y="3352800"/>
          <a:ext cx="198000" cy="1980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1" anchor="ctr"/>
        <a:lstStyle/>
        <a:p>
          <a:pPr algn="ctr" rtl="1"/>
          <a:r>
            <a:rPr lang="en-US" sz="1200" b="1"/>
            <a:t>+`</a:t>
          </a:r>
          <a:endParaRPr lang="he-IL" sz="1200" b="1"/>
        </a:p>
      </xdr:txBody>
    </xdr:sp>
    <xdr:clientData/>
  </xdr:twoCellAnchor>
  <xdr:twoCellAnchor>
    <xdr:from>
      <xdr:col>0</xdr:col>
      <xdr:colOff>571499</xdr:colOff>
      <xdr:row>0</xdr:row>
      <xdr:rowOff>0</xdr:rowOff>
    </xdr:from>
    <xdr:to>
      <xdr:col>6</xdr:col>
      <xdr:colOff>457199</xdr:colOff>
      <xdr:row>1</xdr:row>
      <xdr:rowOff>57150</xdr:rowOff>
    </xdr:to>
    <xdr:sp macro="" textlink="">
      <xdr:nvSpPr>
        <xdr:cNvPr id="12" name="WordArt 44"/>
        <xdr:cNvSpPr>
          <a:spLocks noChangeArrowheads="1" noChangeShapeType="1" noTextEdit="1"/>
        </xdr:cNvSpPr>
      </xdr:nvSpPr>
      <xdr:spPr bwMode="auto">
        <a:xfrm>
          <a:off x="1876426" y="0"/>
          <a:ext cx="5810250" cy="8191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49879"/>
            </a:avLst>
          </a:prstTxWarp>
        </a:bodyPr>
        <a:lstStyle/>
        <a:p>
          <a:pPr algn="r" rtl="1"/>
          <a:r>
            <a:rPr lang="he-IL" sz="4000" b="1" kern="10" spc="0">
              <a:ln w="9525">
                <a:noFill/>
                <a:round/>
                <a:headEnd/>
                <a:tailEnd/>
              </a:ln>
              <a:solidFill>
                <a:schemeClr val="accent6">
                  <a:lumMod val="75000"/>
                </a:scheme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Calibri"/>
            </a:rPr>
            <a:t> עתיר כבוד בפרמיה קבועה</a:t>
          </a:r>
          <a:r>
            <a:rPr lang="en-US" sz="4000" b="1" kern="10" spc="0">
              <a:ln w="9525">
                <a:noFill/>
                <a:round/>
                <a:headEnd/>
                <a:tailEnd/>
              </a:ln>
              <a:solidFill>
                <a:schemeClr val="accent6">
                  <a:lumMod val="75000"/>
                </a:scheme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Calibri"/>
            </a:rPr>
            <a:t>2013 </a:t>
          </a:r>
          <a:endParaRPr lang="he-IL" sz="4000" b="1" kern="10" spc="0">
            <a:ln w="9525">
              <a:noFill/>
              <a:round/>
              <a:headEnd/>
              <a:tailEnd/>
            </a:ln>
            <a:solidFill>
              <a:schemeClr val="accent6">
                <a:lumMod val="75000"/>
              </a:schemeClr>
            </a:solidFill>
            <a:effectLst>
              <a:outerShdw dist="45791" dir="2021404" algn="ctr" rotWithShape="0">
                <a:srgbClr val="B2B2B2">
                  <a:alpha val="80000"/>
                </a:srgbClr>
              </a:outerShdw>
            </a:effectLst>
            <a:latin typeface="Calibri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5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04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03.xml"/><Relationship Id="rId11" Type="http://schemas.openxmlformats.org/officeDocument/2006/relationships/ctrlProp" Target="../ctrlProps/ctrlProp201.xml"/><Relationship Id="rId5" Type="http://schemas.openxmlformats.org/officeDocument/2006/relationships/ctrlProp" Target="../ctrlProps/ctrlProp202.xml"/><Relationship Id="rId10" Type="http://schemas.openxmlformats.org/officeDocument/2006/relationships/ctrlProp" Target="../ctrlProps/ctrlProp207.xml"/><Relationship Id="rId9" Type="http://schemas.openxmlformats.org/officeDocument/2006/relationships/ctrlProp" Target="../ctrlProps/ctrlProp206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2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2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210.xml"/><Relationship Id="rId11" Type="http://schemas.openxmlformats.org/officeDocument/2006/relationships/ctrlProp" Target="../ctrlProps/ctrlProp208.xml"/><Relationship Id="rId5" Type="http://schemas.openxmlformats.org/officeDocument/2006/relationships/ctrlProp" Target="../ctrlProps/ctrlProp209.xml"/><Relationship Id="rId10" Type="http://schemas.openxmlformats.org/officeDocument/2006/relationships/ctrlProp" Target="../ctrlProps/ctrlProp214.xml"/><Relationship Id="rId9" Type="http://schemas.openxmlformats.org/officeDocument/2006/relationships/ctrlProp" Target="../ctrlProps/ctrlProp21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2.xml"/><Relationship Id="rId13" Type="http://schemas.openxmlformats.org/officeDocument/2006/relationships/ctrlProp" Target="../ctrlProps/ctrlProp107.xml"/><Relationship Id="rId18" Type="http://schemas.openxmlformats.org/officeDocument/2006/relationships/ctrlProp" Target="../ctrlProps/ctrlProp112.xml"/><Relationship Id="rId26" Type="http://schemas.openxmlformats.org/officeDocument/2006/relationships/ctrlProp" Target="../ctrlProps/ctrlProp120.xml"/><Relationship Id="rId39" Type="http://schemas.openxmlformats.org/officeDocument/2006/relationships/ctrlProp" Target="../ctrlProps/ctrlProp13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15.xml"/><Relationship Id="rId34" Type="http://schemas.openxmlformats.org/officeDocument/2006/relationships/ctrlProp" Target="../ctrlProps/ctrlProp128.xml"/><Relationship Id="rId42" Type="http://schemas.openxmlformats.org/officeDocument/2006/relationships/ctrlProp" Target="../ctrlProps/ctrlProp136.xml"/><Relationship Id="rId7" Type="http://schemas.openxmlformats.org/officeDocument/2006/relationships/ctrlProp" Target="../ctrlProps/ctrlProp101.xml"/><Relationship Id="rId12" Type="http://schemas.openxmlformats.org/officeDocument/2006/relationships/ctrlProp" Target="../ctrlProps/ctrlProp106.xml"/><Relationship Id="rId17" Type="http://schemas.openxmlformats.org/officeDocument/2006/relationships/ctrlProp" Target="../ctrlProps/ctrlProp111.xml"/><Relationship Id="rId25" Type="http://schemas.openxmlformats.org/officeDocument/2006/relationships/ctrlProp" Target="../ctrlProps/ctrlProp119.xml"/><Relationship Id="rId33" Type="http://schemas.openxmlformats.org/officeDocument/2006/relationships/ctrlProp" Target="../ctrlProps/ctrlProp127.xml"/><Relationship Id="rId38" Type="http://schemas.openxmlformats.org/officeDocument/2006/relationships/ctrlProp" Target="../ctrlProps/ctrlProp132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10.xml"/><Relationship Id="rId20" Type="http://schemas.openxmlformats.org/officeDocument/2006/relationships/ctrlProp" Target="../ctrlProps/ctrlProp114.xml"/><Relationship Id="rId29" Type="http://schemas.openxmlformats.org/officeDocument/2006/relationships/ctrlProp" Target="../ctrlProps/ctrlProp123.xml"/><Relationship Id="rId41" Type="http://schemas.openxmlformats.org/officeDocument/2006/relationships/ctrlProp" Target="../ctrlProps/ctrlProp135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00.xml"/><Relationship Id="rId11" Type="http://schemas.openxmlformats.org/officeDocument/2006/relationships/ctrlProp" Target="../ctrlProps/ctrlProp105.xml"/><Relationship Id="rId24" Type="http://schemas.openxmlformats.org/officeDocument/2006/relationships/ctrlProp" Target="../ctrlProps/ctrlProp118.xml"/><Relationship Id="rId32" Type="http://schemas.openxmlformats.org/officeDocument/2006/relationships/ctrlProp" Target="../ctrlProps/ctrlProp126.xml"/><Relationship Id="rId37" Type="http://schemas.openxmlformats.org/officeDocument/2006/relationships/ctrlProp" Target="../ctrlProps/ctrlProp131.xml"/><Relationship Id="rId40" Type="http://schemas.openxmlformats.org/officeDocument/2006/relationships/ctrlProp" Target="../ctrlProps/ctrlProp134.xml"/><Relationship Id="rId5" Type="http://schemas.openxmlformats.org/officeDocument/2006/relationships/ctrlProp" Target="../ctrlProps/ctrlProp99.xml"/><Relationship Id="rId15" Type="http://schemas.openxmlformats.org/officeDocument/2006/relationships/ctrlProp" Target="../ctrlProps/ctrlProp109.xml"/><Relationship Id="rId23" Type="http://schemas.openxmlformats.org/officeDocument/2006/relationships/ctrlProp" Target="../ctrlProps/ctrlProp117.xml"/><Relationship Id="rId28" Type="http://schemas.openxmlformats.org/officeDocument/2006/relationships/ctrlProp" Target="../ctrlProps/ctrlProp122.xml"/><Relationship Id="rId36" Type="http://schemas.openxmlformats.org/officeDocument/2006/relationships/ctrlProp" Target="../ctrlProps/ctrlProp130.xml"/><Relationship Id="rId10" Type="http://schemas.openxmlformats.org/officeDocument/2006/relationships/ctrlProp" Target="../ctrlProps/ctrlProp104.xml"/><Relationship Id="rId19" Type="http://schemas.openxmlformats.org/officeDocument/2006/relationships/ctrlProp" Target="../ctrlProps/ctrlProp113.xml"/><Relationship Id="rId31" Type="http://schemas.openxmlformats.org/officeDocument/2006/relationships/ctrlProp" Target="../ctrlProps/ctrlProp125.xml"/><Relationship Id="rId44" Type="http://schemas.openxmlformats.org/officeDocument/2006/relationships/ctrlProp" Target="../ctrlProps/ctrlProp137.xml"/><Relationship Id="rId43" Type="http://schemas.openxmlformats.org/officeDocument/2006/relationships/ctrlProp" Target="../ctrlProps/ctrlProp98.xml"/><Relationship Id="rId9" Type="http://schemas.openxmlformats.org/officeDocument/2006/relationships/ctrlProp" Target="../ctrlProps/ctrlProp103.xml"/><Relationship Id="rId14" Type="http://schemas.openxmlformats.org/officeDocument/2006/relationships/ctrlProp" Target="../ctrlProps/ctrlProp108.xml"/><Relationship Id="rId22" Type="http://schemas.openxmlformats.org/officeDocument/2006/relationships/ctrlProp" Target="../ctrlProps/ctrlProp116.xml"/><Relationship Id="rId27" Type="http://schemas.openxmlformats.org/officeDocument/2006/relationships/ctrlProp" Target="../ctrlProps/ctrlProp121.xml"/><Relationship Id="rId30" Type="http://schemas.openxmlformats.org/officeDocument/2006/relationships/ctrlProp" Target="../ctrlProps/ctrlProp124.xml"/><Relationship Id="rId35" Type="http://schemas.openxmlformats.org/officeDocument/2006/relationships/ctrlProp" Target="../ctrlProps/ctrlProp12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35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7.xml"/><Relationship Id="rId13" Type="http://schemas.openxmlformats.org/officeDocument/2006/relationships/ctrlProp" Target="../ctrlProps/ctrlProp42.xml"/><Relationship Id="rId18" Type="http://schemas.openxmlformats.org/officeDocument/2006/relationships/ctrlProp" Target="../ctrlProps/ctrlProp47.xml"/><Relationship Id="rId26" Type="http://schemas.openxmlformats.org/officeDocument/2006/relationships/ctrlProp" Target="../ctrlProps/ctrlProp55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50.xml"/><Relationship Id="rId34" Type="http://schemas.openxmlformats.org/officeDocument/2006/relationships/ctrlProp" Target="../ctrlProps/ctrlProp63.xml"/><Relationship Id="rId7" Type="http://schemas.openxmlformats.org/officeDocument/2006/relationships/ctrlProp" Target="../ctrlProps/ctrlProp36.xml"/><Relationship Id="rId12" Type="http://schemas.openxmlformats.org/officeDocument/2006/relationships/ctrlProp" Target="../ctrlProps/ctrlProp41.xml"/><Relationship Id="rId17" Type="http://schemas.openxmlformats.org/officeDocument/2006/relationships/ctrlProp" Target="../ctrlProps/ctrlProp46.xml"/><Relationship Id="rId25" Type="http://schemas.openxmlformats.org/officeDocument/2006/relationships/ctrlProp" Target="../ctrlProps/ctrlProp54.xml"/><Relationship Id="rId33" Type="http://schemas.openxmlformats.org/officeDocument/2006/relationships/ctrlProp" Target="../ctrlProps/ctrlProp62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45.xml"/><Relationship Id="rId20" Type="http://schemas.openxmlformats.org/officeDocument/2006/relationships/ctrlProp" Target="../ctrlProps/ctrlProp49.xml"/><Relationship Id="rId29" Type="http://schemas.openxmlformats.org/officeDocument/2006/relationships/ctrlProp" Target="../ctrlProps/ctrlProp58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5.xml"/><Relationship Id="rId11" Type="http://schemas.openxmlformats.org/officeDocument/2006/relationships/ctrlProp" Target="../ctrlProps/ctrlProp40.xml"/><Relationship Id="rId24" Type="http://schemas.openxmlformats.org/officeDocument/2006/relationships/ctrlProp" Target="../ctrlProps/ctrlProp53.xml"/><Relationship Id="rId32" Type="http://schemas.openxmlformats.org/officeDocument/2006/relationships/ctrlProp" Target="../ctrlProps/ctrlProp61.xml"/><Relationship Id="rId5" Type="http://schemas.openxmlformats.org/officeDocument/2006/relationships/ctrlProp" Target="../ctrlProps/ctrlProp34.xml"/><Relationship Id="rId15" Type="http://schemas.openxmlformats.org/officeDocument/2006/relationships/ctrlProp" Target="../ctrlProps/ctrlProp44.xml"/><Relationship Id="rId23" Type="http://schemas.openxmlformats.org/officeDocument/2006/relationships/ctrlProp" Target="../ctrlProps/ctrlProp52.xml"/><Relationship Id="rId28" Type="http://schemas.openxmlformats.org/officeDocument/2006/relationships/ctrlProp" Target="../ctrlProps/ctrlProp57.xml"/><Relationship Id="rId36" Type="http://schemas.openxmlformats.org/officeDocument/2006/relationships/ctrlProp" Target="../ctrlProps/ctrlProp64.xml"/><Relationship Id="rId10" Type="http://schemas.openxmlformats.org/officeDocument/2006/relationships/ctrlProp" Target="../ctrlProps/ctrlProp39.xml"/><Relationship Id="rId19" Type="http://schemas.openxmlformats.org/officeDocument/2006/relationships/ctrlProp" Target="../ctrlProps/ctrlProp48.xml"/><Relationship Id="rId31" Type="http://schemas.openxmlformats.org/officeDocument/2006/relationships/ctrlProp" Target="../ctrlProps/ctrlProp60.xml"/><Relationship Id="rId35" Type="http://schemas.openxmlformats.org/officeDocument/2006/relationships/ctrlProp" Target="../ctrlProps/ctrlProp33.xml"/><Relationship Id="rId9" Type="http://schemas.openxmlformats.org/officeDocument/2006/relationships/ctrlProp" Target="../ctrlProps/ctrlProp38.xml"/><Relationship Id="rId14" Type="http://schemas.openxmlformats.org/officeDocument/2006/relationships/ctrlProp" Target="../ctrlProps/ctrlProp43.xml"/><Relationship Id="rId22" Type="http://schemas.openxmlformats.org/officeDocument/2006/relationships/ctrlProp" Target="../ctrlProps/ctrlProp51.xml"/><Relationship Id="rId27" Type="http://schemas.openxmlformats.org/officeDocument/2006/relationships/ctrlProp" Target="../ctrlProps/ctrlProp56.xml"/><Relationship Id="rId30" Type="http://schemas.openxmlformats.org/officeDocument/2006/relationships/ctrlProp" Target="../ctrlProps/ctrlProp5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9.xml"/><Relationship Id="rId13" Type="http://schemas.openxmlformats.org/officeDocument/2006/relationships/ctrlProp" Target="../ctrlProps/ctrlProp74.xml"/><Relationship Id="rId18" Type="http://schemas.openxmlformats.org/officeDocument/2006/relationships/ctrlProp" Target="../ctrlProps/ctrlProp79.xml"/><Relationship Id="rId26" Type="http://schemas.openxmlformats.org/officeDocument/2006/relationships/ctrlProp" Target="../ctrlProps/ctrlProp87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82.xml"/><Relationship Id="rId34" Type="http://schemas.openxmlformats.org/officeDocument/2006/relationships/ctrlProp" Target="../ctrlProps/ctrlProp95.xml"/><Relationship Id="rId7" Type="http://schemas.openxmlformats.org/officeDocument/2006/relationships/ctrlProp" Target="../ctrlProps/ctrlProp68.xml"/><Relationship Id="rId12" Type="http://schemas.openxmlformats.org/officeDocument/2006/relationships/ctrlProp" Target="../ctrlProps/ctrlProp73.xml"/><Relationship Id="rId17" Type="http://schemas.openxmlformats.org/officeDocument/2006/relationships/ctrlProp" Target="../ctrlProps/ctrlProp78.xml"/><Relationship Id="rId25" Type="http://schemas.openxmlformats.org/officeDocument/2006/relationships/ctrlProp" Target="../ctrlProps/ctrlProp86.xml"/><Relationship Id="rId33" Type="http://schemas.openxmlformats.org/officeDocument/2006/relationships/ctrlProp" Target="../ctrlProps/ctrlProp94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77.xml"/><Relationship Id="rId20" Type="http://schemas.openxmlformats.org/officeDocument/2006/relationships/ctrlProp" Target="../ctrlProps/ctrlProp81.xml"/><Relationship Id="rId29" Type="http://schemas.openxmlformats.org/officeDocument/2006/relationships/ctrlProp" Target="../ctrlProps/ctrlProp90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67.xml"/><Relationship Id="rId11" Type="http://schemas.openxmlformats.org/officeDocument/2006/relationships/ctrlProp" Target="../ctrlProps/ctrlProp72.xml"/><Relationship Id="rId24" Type="http://schemas.openxmlformats.org/officeDocument/2006/relationships/ctrlProp" Target="../ctrlProps/ctrlProp85.xml"/><Relationship Id="rId32" Type="http://schemas.openxmlformats.org/officeDocument/2006/relationships/ctrlProp" Target="../ctrlProps/ctrlProp93.xml"/><Relationship Id="rId37" Type="http://schemas.openxmlformats.org/officeDocument/2006/relationships/ctrlProp" Target="../ctrlProps/ctrlProp65.xml"/><Relationship Id="rId5" Type="http://schemas.openxmlformats.org/officeDocument/2006/relationships/ctrlProp" Target="../ctrlProps/ctrlProp66.xml"/><Relationship Id="rId15" Type="http://schemas.openxmlformats.org/officeDocument/2006/relationships/ctrlProp" Target="../ctrlProps/ctrlProp76.xml"/><Relationship Id="rId23" Type="http://schemas.openxmlformats.org/officeDocument/2006/relationships/ctrlProp" Target="../ctrlProps/ctrlProp84.xml"/><Relationship Id="rId28" Type="http://schemas.openxmlformats.org/officeDocument/2006/relationships/ctrlProp" Target="../ctrlProps/ctrlProp89.xml"/><Relationship Id="rId36" Type="http://schemas.openxmlformats.org/officeDocument/2006/relationships/ctrlProp" Target="../ctrlProps/ctrlProp97.xml"/><Relationship Id="rId10" Type="http://schemas.openxmlformats.org/officeDocument/2006/relationships/ctrlProp" Target="../ctrlProps/ctrlProp71.xml"/><Relationship Id="rId19" Type="http://schemas.openxmlformats.org/officeDocument/2006/relationships/ctrlProp" Target="../ctrlProps/ctrlProp80.xml"/><Relationship Id="rId31" Type="http://schemas.openxmlformats.org/officeDocument/2006/relationships/ctrlProp" Target="../ctrlProps/ctrlProp92.xml"/><Relationship Id="rId9" Type="http://schemas.openxmlformats.org/officeDocument/2006/relationships/ctrlProp" Target="../ctrlProps/ctrlProp70.xml"/><Relationship Id="rId14" Type="http://schemas.openxmlformats.org/officeDocument/2006/relationships/ctrlProp" Target="../ctrlProps/ctrlProp75.xml"/><Relationship Id="rId22" Type="http://schemas.openxmlformats.org/officeDocument/2006/relationships/ctrlProp" Target="../ctrlProps/ctrlProp83.xml"/><Relationship Id="rId27" Type="http://schemas.openxmlformats.org/officeDocument/2006/relationships/ctrlProp" Target="../ctrlProps/ctrlProp88.xml"/><Relationship Id="rId30" Type="http://schemas.openxmlformats.org/officeDocument/2006/relationships/ctrlProp" Target="../ctrlProps/ctrlProp91.xml"/><Relationship Id="rId35" Type="http://schemas.openxmlformats.org/officeDocument/2006/relationships/ctrlProp" Target="../ctrlProps/ctrlProp96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2.xml"/><Relationship Id="rId13" Type="http://schemas.openxmlformats.org/officeDocument/2006/relationships/ctrlProp" Target="../ctrlProps/ctrlProp147.xml"/><Relationship Id="rId18" Type="http://schemas.openxmlformats.org/officeDocument/2006/relationships/ctrlProp" Target="../ctrlProps/ctrlProp152.xml"/><Relationship Id="rId26" Type="http://schemas.openxmlformats.org/officeDocument/2006/relationships/ctrlProp" Target="../ctrlProps/ctrlProp160.xml"/><Relationship Id="rId39" Type="http://schemas.openxmlformats.org/officeDocument/2006/relationships/ctrlProp" Target="../ctrlProps/ctrlProp173.xml"/><Relationship Id="rId3" Type="http://schemas.openxmlformats.org/officeDocument/2006/relationships/vmlDrawing" Target="../drawings/vmlDrawing5.vml"/><Relationship Id="rId21" Type="http://schemas.openxmlformats.org/officeDocument/2006/relationships/ctrlProp" Target="../ctrlProps/ctrlProp155.xml"/><Relationship Id="rId34" Type="http://schemas.openxmlformats.org/officeDocument/2006/relationships/ctrlProp" Target="../ctrlProps/ctrlProp168.xml"/><Relationship Id="rId42" Type="http://schemas.openxmlformats.org/officeDocument/2006/relationships/ctrlProp" Target="../ctrlProps/ctrlProp176.xml"/><Relationship Id="rId7" Type="http://schemas.openxmlformats.org/officeDocument/2006/relationships/ctrlProp" Target="../ctrlProps/ctrlProp141.xml"/><Relationship Id="rId12" Type="http://schemas.openxmlformats.org/officeDocument/2006/relationships/ctrlProp" Target="../ctrlProps/ctrlProp146.xml"/><Relationship Id="rId17" Type="http://schemas.openxmlformats.org/officeDocument/2006/relationships/ctrlProp" Target="../ctrlProps/ctrlProp151.xml"/><Relationship Id="rId25" Type="http://schemas.openxmlformats.org/officeDocument/2006/relationships/ctrlProp" Target="../ctrlProps/ctrlProp159.xml"/><Relationship Id="rId33" Type="http://schemas.openxmlformats.org/officeDocument/2006/relationships/ctrlProp" Target="../ctrlProps/ctrlProp167.xml"/><Relationship Id="rId38" Type="http://schemas.openxmlformats.org/officeDocument/2006/relationships/ctrlProp" Target="../ctrlProps/ctrlProp172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50.xml"/><Relationship Id="rId20" Type="http://schemas.openxmlformats.org/officeDocument/2006/relationships/ctrlProp" Target="../ctrlProps/ctrlProp154.xml"/><Relationship Id="rId29" Type="http://schemas.openxmlformats.org/officeDocument/2006/relationships/ctrlProp" Target="../ctrlProps/ctrlProp163.xml"/><Relationship Id="rId41" Type="http://schemas.openxmlformats.org/officeDocument/2006/relationships/ctrlProp" Target="../ctrlProps/ctrlProp175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40.xml"/><Relationship Id="rId11" Type="http://schemas.openxmlformats.org/officeDocument/2006/relationships/ctrlProp" Target="../ctrlProps/ctrlProp145.xml"/><Relationship Id="rId24" Type="http://schemas.openxmlformats.org/officeDocument/2006/relationships/ctrlProp" Target="../ctrlProps/ctrlProp158.xml"/><Relationship Id="rId32" Type="http://schemas.openxmlformats.org/officeDocument/2006/relationships/ctrlProp" Target="../ctrlProps/ctrlProp166.xml"/><Relationship Id="rId37" Type="http://schemas.openxmlformats.org/officeDocument/2006/relationships/ctrlProp" Target="../ctrlProps/ctrlProp171.xml"/><Relationship Id="rId40" Type="http://schemas.openxmlformats.org/officeDocument/2006/relationships/ctrlProp" Target="../ctrlProps/ctrlProp174.xml"/><Relationship Id="rId5" Type="http://schemas.openxmlformats.org/officeDocument/2006/relationships/ctrlProp" Target="../ctrlProps/ctrlProp139.xml"/><Relationship Id="rId15" Type="http://schemas.openxmlformats.org/officeDocument/2006/relationships/ctrlProp" Target="../ctrlProps/ctrlProp149.xml"/><Relationship Id="rId23" Type="http://schemas.openxmlformats.org/officeDocument/2006/relationships/ctrlProp" Target="../ctrlProps/ctrlProp157.xml"/><Relationship Id="rId28" Type="http://schemas.openxmlformats.org/officeDocument/2006/relationships/ctrlProp" Target="../ctrlProps/ctrlProp162.xml"/><Relationship Id="rId36" Type="http://schemas.openxmlformats.org/officeDocument/2006/relationships/ctrlProp" Target="../ctrlProps/ctrlProp170.xml"/><Relationship Id="rId10" Type="http://schemas.openxmlformats.org/officeDocument/2006/relationships/ctrlProp" Target="../ctrlProps/ctrlProp144.xml"/><Relationship Id="rId19" Type="http://schemas.openxmlformats.org/officeDocument/2006/relationships/ctrlProp" Target="../ctrlProps/ctrlProp153.xml"/><Relationship Id="rId31" Type="http://schemas.openxmlformats.org/officeDocument/2006/relationships/ctrlProp" Target="../ctrlProps/ctrlProp165.xml"/><Relationship Id="rId44" Type="http://schemas.openxmlformats.org/officeDocument/2006/relationships/ctrlProp" Target="../ctrlProps/ctrlProp177.xml"/><Relationship Id="rId43" Type="http://schemas.openxmlformats.org/officeDocument/2006/relationships/ctrlProp" Target="../ctrlProps/ctrlProp138.xml"/><Relationship Id="rId9" Type="http://schemas.openxmlformats.org/officeDocument/2006/relationships/ctrlProp" Target="../ctrlProps/ctrlProp143.xml"/><Relationship Id="rId14" Type="http://schemas.openxmlformats.org/officeDocument/2006/relationships/ctrlProp" Target="../ctrlProps/ctrlProp148.xml"/><Relationship Id="rId22" Type="http://schemas.openxmlformats.org/officeDocument/2006/relationships/ctrlProp" Target="../ctrlProps/ctrlProp156.xml"/><Relationship Id="rId27" Type="http://schemas.openxmlformats.org/officeDocument/2006/relationships/ctrlProp" Target="../ctrlProps/ctrlProp161.xml"/><Relationship Id="rId30" Type="http://schemas.openxmlformats.org/officeDocument/2006/relationships/ctrlProp" Target="../ctrlProps/ctrlProp164.xml"/><Relationship Id="rId35" Type="http://schemas.openxmlformats.org/officeDocument/2006/relationships/ctrlProp" Target="../ctrlProps/ctrlProp16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2.xml"/><Relationship Id="rId13" Type="http://schemas.openxmlformats.org/officeDocument/2006/relationships/ctrlProp" Target="../ctrlProps/ctrlProp187.xml"/><Relationship Id="rId18" Type="http://schemas.openxmlformats.org/officeDocument/2006/relationships/ctrlProp" Target="../ctrlProps/ctrlProp192.xml"/><Relationship Id="rId26" Type="http://schemas.openxmlformats.org/officeDocument/2006/relationships/ctrlProp" Target="../ctrlProps/ctrlProp200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195.xml"/><Relationship Id="rId7" Type="http://schemas.openxmlformats.org/officeDocument/2006/relationships/ctrlProp" Target="../ctrlProps/ctrlProp181.xml"/><Relationship Id="rId12" Type="http://schemas.openxmlformats.org/officeDocument/2006/relationships/ctrlProp" Target="../ctrlProps/ctrlProp186.xml"/><Relationship Id="rId17" Type="http://schemas.openxmlformats.org/officeDocument/2006/relationships/ctrlProp" Target="../ctrlProps/ctrlProp191.xml"/><Relationship Id="rId25" Type="http://schemas.openxmlformats.org/officeDocument/2006/relationships/ctrlProp" Target="../ctrlProps/ctrlProp199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190.xml"/><Relationship Id="rId20" Type="http://schemas.openxmlformats.org/officeDocument/2006/relationships/ctrlProp" Target="../ctrlProps/ctrlProp19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80.xml"/><Relationship Id="rId11" Type="http://schemas.openxmlformats.org/officeDocument/2006/relationships/ctrlProp" Target="../ctrlProps/ctrlProp185.xml"/><Relationship Id="rId24" Type="http://schemas.openxmlformats.org/officeDocument/2006/relationships/ctrlProp" Target="../ctrlProps/ctrlProp198.xml"/><Relationship Id="rId5" Type="http://schemas.openxmlformats.org/officeDocument/2006/relationships/ctrlProp" Target="../ctrlProps/ctrlProp179.xml"/><Relationship Id="rId15" Type="http://schemas.openxmlformats.org/officeDocument/2006/relationships/ctrlProp" Target="../ctrlProps/ctrlProp189.xml"/><Relationship Id="rId23" Type="http://schemas.openxmlformats.org/officeDocument/2006/relationships/ctrlProp" Target="../ctrlProps/ctrlProp197.xml"/><Relationship Id="rId10" Type="http://schemas.openxmlformats.org/officeDocument/2006/relationships/ctrlProp" Target="../ctrlProps/ctrlProp184.xml"/><Relationship Id="rId19" Type="http://schemas.openxmlformats.org/officeDocument/2006/relationships/ctrlProp" Target="../ctrlProps/ctrlProp193.xml"/><Relationship Id="rId27" Type="http://schemas.openxmlformats.org/officeDocument/2006/relationships/ctrlProp" Target="../ctrlProps/ctrlProp178.xml"/><Relationship Id="rId9" Type="http://schemas.openxmlformats.org/officeDocument/2006/relationships/ctrlProp" Target="../ctrlProps/ctrlProp183.xml"/><Relationship Id="rId14" Type="http://schemas.openxmlformats.org/officeDocument/2006/relationships/ctrlProp" Target="../ctrlProps/ctrlProp188.xml"/><Relationship Id="rId22" Type="http://schemas.openxmlformats.org/officeDocument/2006/relationships/ctrlProp" Target="../ctrlProps/ctrlProp19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גיליון8">
    <tabColor rgb="FF92D050"/>
  </sheetPr>
  <dimension ref="A1:M41"/>
  <sheetViews>
    <sheetView showGridLines="0" showRowColHeaders="0" rightToLeft="1" tabSelected="1" workbookViewId="0">
      <selection activeCell="K39" sqref="J39:K39"/>
    </sheetView>
  </sheetViews>
  <sheetFormatPr defaultColWidth="0" defaultRowHeight="14.25" zeroHeight="1"/>
  <cols>
    <col min="1" max="1" width="12.875" style="33" customWidth="1"/>
    <col min="2" max="10" width="9" style="33" customWidth="1"/>
    <col min="11" max="11" width="14.625" style="33" customWidth="1"/>
    <col min="12" max="12" width="20.625" style="33" customWidth="1"/>
    <col min="13" max="13" width="20.625" style="33" hidden="1" customWidth="1"/>
    <col min="14" max="16384" width="9" style="33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9:12"/>
    <row r="18" spans="9:12"/>
    <row r="19" spans="9:12"/>
    <row r="20" spans="9:12"/>
    <row r="21" spans="9:12"/>
    <row r="22" spans="9:12"/>
    <row r="23" spans="9:12"/>
    <row r="24" spans="9:12"/>
    <row r="25" spans="9:12"/>
    <row r="26" spans="9:12"/>
    <row r="27" spans="9:12"/>
    <row r="28" spans="9:12"/>
    <row r="29" spans="9:12" ht="15" customHeight="1"/>
    <row r="30" spans="9:12"/>
    <row r="31" spans="9:12" ht="20.25">
      <c r="I31" s="276" t="s">
        <v>188</v>
      </c>
      <c r="L31" s="292"/>
    </row>
    <row r="32" spans="9:12"/>
    <row r="33" spans="2:11"/>
    <row r="34" spans="2:11"/>
    <row r="35" spans="2:11"/>
    <row r="36" spans="2:11"/>
    <row r="37" spans="2:11"/>
    <row r="38" spans="2:11" ht="15" thickBot="1"/>
    <row r="39" spans="2:11" ht="18.75" thickBot="1">
      <c r="B39" s="194" t="s">
        <v>55</v>
      </c>
      <c r="C39" s="194">
        <v>12160</v>
      </c>
      <c r="G39" s="277"/>
      <c r="J39" s="286" t="s">
        <v>160</v>
      </c>
      <c r="K39" s="287">
        <v>41395</v>
      </c>
    </row>
    <row r="40" spans="2:11"/>
    <row r="41" spans="2:11" hidden="1"/>
  </sheetData>
  <sheetProtection password="CC66" sheet="1" objects="1" scenarios="1" selectLockedCell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גיליון13">
    <tabColor rgb="FFF79646"/>
  </sheetPr>
  <dimension ref="A1:O35"/>
  <sheetViews>
    <sheetView showGridLines="0" showRowColHeaders="0" rightToLeft="1" topLeftCell="A7" zoomScaleNormal="100" workbookViewId="0">
      <selection activeCell="C14" sqref="C14"/>
    </sheetView>
  </sheetViews>
  <sheetFormatPr defaultColWidth="0" defaultRowHeight="14.25" zeroHeight="1"/>
  <cols>
    <col min="1" max="2" width="9" customWidth="1"/>
    <col min="3" max="3" width="9.375" customWidth="1"/>
    <col min="4" max="4" width="12.25" customWidth="1"/>
    <col min="5" max="5" width="25.375" customWidth="1"/>
    <col min="6" max="6" width="12.75" customWidth="1"/>
    <col min="7" max="7" width="10.375" customWidth="1"/>
    <col min="8" max="8" width="11.25" customWidth="1"/>
    <col min="9" max="9" width="9" customWidth="1"/>
    <col min="10" max="12" width="9" hidden="1" customWidth="1"/>
    <col min="13" max="13" width="7.375" hidden="1" customWidth="1"/>
    <col min="14" max="14" width="9.875" hidden="1" customWidth="1"/>
    <col min="15" max="15" width="8.375" hidden="1" customWidth="1"/>
    <col min="16" max="16384" width="9" hidden="1"/>
  </cols>
  <sheetData>
    <row r="1" spans="1:15" ht="60">
      <c r="A1" s="33"/>
      <c r="B1" s="33"/>
      <c r="C1" s="33"/>
      <c r="E1" s="212"/>
      <c r="F1" s="33"/>
      <c r="G1" s="33"/>
      <c r="H1" s="33"/>
      <c r="I1" s="33"/>
      <c r="J1" s="33"/>
      <c r="K1" s="216"/>
      <c r="L1" s="33"/>
      <c r="M1" s="33"/>
      <c r="N1" s="33"/>
    </row>
    <row r="2" spans="1:15" ht="15">
      <c r="A2" s="33"/>
      <c r="B2" s="33"/>
      <c r="F2" s="34"/>
      <c r="G2" s="33"/>
      <c r="H2" s="33"/>
      <c r="I2" s="33"/>
      <c r="J2" s="33"/>
      <c r="K2" s="33"/>
      <c r="L2" s="33"/>
      <c r="M2" s="217" t="s">
        <v>181</v>
      </c>
    </row>
    <row r="3" spans="1:15" ht="20.25">
      <c r="A3" s="33"/>
      <c r="B3" s="33"/>
      <c r="C3" s="33"/>
      <c r="E3" s="33"/>
      <c r="F3" s="166"/>
      <c r="G3" s="33"/>
      <c r="H3" s="33"/>
      <c r="I3" s="33"/>
      <c r="J3" s="33"/>
      <c r="K3" s="33"/>
      <c r="L3" s="33"/>
      <c r="M3" s="217" t="s">
        <v>182</v>
      </c>
    </row>
    <row r="4" spans="1:15" ht="15">
      <c r="A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217" t="s">
        <v>178</v>
      </c>
    </row>
    <row r="5" spans="1:15" ht="1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217" t="s">
        <v>179</v>
      </c>
    </row>
    <row r="6" spans="1:15" ht="15">
      <c r="A6" s="33"/>
      <c r="B6" s="33"/>
      <c r="D6" s="239"/>
      <c r="E6" s="33"/>
      <c r="F6" s="33"/>
      <c r="G6" s="33"/>
      <c r="H6" s="33"/>
      <c r="I6" s="33"/>
      <c r="J6" s="33"/>
      <c r="K6" s="33"/>
      <c r="L6" s="33"/>
      <c r="M6" s="217" t="s">
        <v>180</v>
      </c>
    </row>
    <row r="7" spans="1:15" ht="15">
      <c r="A7" s="33"/>
      <c r="B7" s="33"/>
      <c r="D7" s="33"/>
      <c r="E7" s="33"/>
      <c r="F7" s="33"/>
      <c r="G7" s="33"/>
      <c r="H7" s="33"/>
      <c r="I7" s="33"/>
      <c r="J7" s="33"/>
      <c r="K7" s="33"/>
      <c r="L7" s="33"/>
      <c r="M7" s="217" t="s">
        <v>191</v>
      </c>
      <c r="O7" s="60"/>
    </row>
    <row r="8" spans="1:15" ht="15">
      <c r="A8" s="33"/>
      <c r="B8" s="33"/>
      <c r="D8" s="33"/>
      <c r="E8" s="33"/>
      <c r="F8" s="33"/>
      <c r="G8" s="33"/>
      <c r="H8" s="33"/>
      <c r="I8" s="33"/>
      <c r="J8" s="33"/>
      <c r="K8" s="33"/>
      <c r="L8" s="33"/>
      <c r="M8" s="217" t="s">
        <v>192</v>
      </c>
      <c r="O8" s="60"/>
    </row>
    <row r="9" spans="1:1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</row>
    <row r="10" spans="1:15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O10" s="33"/>
    </row>
    <row r="11" spans="1:1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</row>
    <row r="12" spans="1:15" ht="46.5" customHeight="1">
      <c r="A12" s="33"/>
      <c r="B12" s="35" t="s">
        <v>46</v>
      </c>
      <c r="C12" s="35" t="s">
        <v>19</v>
      </c>
      <c r="D12" s="35" t="s">
        <v>27</v>
      </c>
      <c r="E12" s="35" t="s">
        <v>190</v>
      </c>
      <c r="F12" s="35" t="s">
        <v>185</v>
      </c>
      <c r="G12" s="35" t="s">
        <v>64</v>
      </c>
      <c r="H12" s="35" t="s">
        <v>38</v>
      </c>
      <c r="I12" s="33"/>
      <c r="J12" s="33"/>
      <c r="K12" s="35" t="s">
        <v>16</v>
      </c>
      <c r="L12" s="33"/>
      <c r="M12" s="35" t="s">
        <v>32</v>
      </c>
      <c r="N12" s="35" t="s">
        <v>154</v>
      </c>
      <c r="O12" s="35" t="s">
        <v>155</v>
      </c>
    </row>
    <row r="13" spans="1:15" ht="27" customHeight="1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6"/>
      <c r="L13" s="33"/>
      <c r="M13" s="33"/>
      <c r="N13" s="33"/>
      <c r="O13" s="33"/>
    </row>
    <row r="14" spans="1:15" ht="35.25" customHeight="1">
      <c r="A14" s="33"/>
      <c r="B14" s="38" t="s">
        <v>39</v>
      </c>
      <c r="C14" s="29"/>
      <c r="D14" s="29"/>
      <c r="E14" s="211"/>
      <c r="F14" s="172"/>
      <c r="G14" s="39"/>
      <c r="H14" s="218" t="str">
        <f>IF(SUM(N14:O14)&gt;0,SUM(N14:O14),"")</f>
        <v/>
      </c>
      <c r="I14" s="41"/>
      <c r="J14" s="41"/>
      <c r="K14" s="181" t="b">
        <v>0</v>
      </c>
      <c r="L14" s="43"/>
      <c r="M14" s="213" t="str">
        <f>IF($C14&gt;0,VLOOKUP(E14&amp;D14,'טבלת עזר'!$E$26:$F$39,2,FALSE),"")</f>
        <v/>
      </c>
      <c r="N14" s="181" t="str">
        <f>IFERROR(IF($C14&gt;0,VLOOKUP($C14,'תעריפי עתיר כבוד חדש'!$A$6:$O$74,$M14)*F14/1000,""),"")</f>
        <v/>
      </c>
      <c r="O14" s="181" t="str">
        <f>IF(AND(K14=TRUE,$C14&gt;0),'לא לבד'!I3,"")</f>
        <v/>
      </c>
    </row>
    <row r="15" spans="1:15" ht="9" customHeight="1">
      <c r="A15" s="33"/>
      <c r="B15" s="45"/>
      <c r="C15" s="48"/>
      <c r="D15" s="48"/>
      <c r="E15" s="46"/>
      <c r="F15" s="46"/>
      <c r="G15" s="47"/>
      <c r="H15" s="50"/>
      <c r="I15" s="41"/>
      <c r="J15" s="41"/>
      <c r="K15" s="42"/>
      <c r="L15" s="43"/>
      <c r="M15" s="214"/>
      <c r="N15" s="42"/>
      <c r="O15" s="42"/>
    </row>
    <row r="16" spans="1:15" ht="35.25" customHeight="1">
      <c r="A16" s="33"/>
      <c r="B16" s="38" t="s">
        <v>40</v>
      </c>
      <c r="C16" s="29"/>
      <c r="D16" s="29"/>
      <c r="E16" s="211"/>
      <c r="F16" s="172"/>
      <c r="G16" s="39"/>
      <c r="H16" s="218" t="str">
        <f>IF(SUM(N16:O16)&gt;0,SUM(N16:O16),"")</f>
        <v/>
      </c>
      <c r="I16" s="41"/>
      <c r="J16" s="41"/>
      <c r="K16" s="181" t="b">
        <v>0</v>
      </c>
      <c r="L16" s="43"/>
      <c r="M16" s="213" t="str">
        <f>IF($C16&gt;0,VLOOKUP(E16&amp;D16,'טבלת עזר'!$E$26:$F$39,2,FALSE),"")</f>
        <v/>
      </c>
      <c r="N16" s="181" t="str">
        <f>IFERROR(IF($C16&gt;0,VLOOKUP($C16,'תעריפי עתיר כבוד חדש'!$A$6:$O$74,$M16)*F16/1000,""),"")</f>
        <v/>
      </c>
      <c r="O16" s="181" t="str">
        <f>IF(AND(K16=TRUE,$C16&gt;0),'לא לבד'!I4,"")</f>
        <v/>
      </c>
    </row>
    <row r="17" spans="1:15" ht="9" customHeight="1">
      <c r="A17" s="33"/>
      <c r="B17" s="45"/>
      <c r="C17" s="48"/>
      <c r="D17" s="48"/>
      <c r="E17" s="46"/>
      <c r="F17" s="46"/>
      <c r="G17" s="47"/>
      <c r="H17" s="50"/>
      <c r="I17" s="41"/>
      <c r="J17" s="41"/>
      <c r="K17" s="42"/>
      <c r="L17" s="43"/>
      <c r="M17" s="214"/>
      <c r="N17" s="42"/>
      <c r="O17" s="42"/>
    </row>
    <row r="18" spans="1:15" ht="35.25" customHeight="1">
      <c r="A18" s="33"/>
      <c r="B18" s="38" t="s">
        <v>51</v>
      </c>
      <c r="C18" s="29"/>
      <c r="D18" s="29"/>
      <c r="E18" s="211"/>
      <c r="F18" s="172"/>
      <c r="G18" s="39"/>
      <c r="H18" s="218" t="str">
        <f>IF(SUM(N18:O18)&gt;0,SUM(N18:O18),"")</f>
        <v/>
      </c>
      <c r="I18" s="41"/>
      <c r="J18" s="41"/>
      <c r="K18" s="181" t="b">
        <v>0</v>
      </c>
      <c r="L18" s="43"/>
      <c r="M18" s="213" t="str">
        <f>IF($C18&gt;0,VLOOKUP(E18&amp;D18,'טבלת עזר'!$E$26:$F$39,2,FALSE),"")</f>
        <v/>
      </c>
      <c r="N18" s="181" t="str">
        <f>IFERROR(IF($C18&gt;0,VLOOKUP($C18,'תעריפי עתיר כבוד חדש'!$A$6:$O$74,$M18)*F18/1000,""),"")</f>
        <v/>
      </c>
      <c r="O18" s="181" t="str">
        <f>IF(AND(K18=TRUE,$C18&gt;0),'לא לבד'!$I5,"")</f>
        <v/>
      </c>
    </row>
    <row r="19" spans="1:15" ht="9" customHeight="1">
      <c r="A19" s="33"/>
      <c r="B19" s="45"/>
      <c r="C19" s="48"/>
      <c r="D19" s="48"/>
      <c r="E19" s="46"/>
      <c r="F19" s="46"/>
      <c r="G19" s="47"/>
      <c r="H19" s="50"/>
      <c r="I19" s="41"/>
      <c r="J19" s="41"/>
      <c r="K19" s="42"/>
      <c r="L19" s="43"/>
      <c r="M19" s="214"/>
      <c r="N19" s="42"/>
      <c r="O19" s="42"/>
    </row>
    <row r="20" spans="1:15" ht="35.25" customHeight="1">
      <c r="A20" s="33"/>
      <c r="B20" s="38" t="s">
        <v>41</v>
      </c>
      <c r="C20" s="29"/>
      <c r="D20" s="29"/>
      <c r="E20" s="211"/>
      <c r="F20" s="172"/>
      <c r="G20" s="39"/>
      <c r="H20" s="218" t="str">
        <f>IF(SUM(N20:O20)&gt;0,SUM(N20:O20),"")</f>
        <v/>
      </c>
      <c r="I20" s="41"/>
      <c r="J20" s="41"/>
      <c r="K20" s="181" t="b">
        <v>0</v>
      </c>
      <c r="L20" s="43"/>
      <c r="M20" s="213" t="str">
        <f>IF($C20&gt;0,VLOOKUP(E20&amp;D20,'טבלת עזר'!$E$26:$F$39,2,FALSE),"")</f>
        <v/>
      </c>
      <c r="N20" s="181" t="str">
        <f>IFERROR(IF($C20&gt;0,VLOOKUP($C20,'תעריפי עתיר כבוד חדש'!$A$6:$O$74,$M20)*F20/1000,""),"")</f>
        <v/>
      </c>
      <c r="O20" s="181" t="str">
        <f>IF(AND(K20=TRUE,$C20&gt;0),'לא לבד'!$I5,"")</f>
        <v/>
      </c>
    </row>
    <row r="21" spans="1:15" ht="9" customHeight="1">
      <c r="A21" s="33"/>
      <c r="B21" s="45"/>
      <c r="C21" s="48"/>
      <c r="D21" s="48"/>
      <c r="E21" s="46"/>
      <c r="F21" s="46"/>
      <c r="G21" s="47"/>
      <c r="H21" s="50"/>
      <c r="I21" s="41"/>
      <c r="J21" s="41"/>
      <c r="K21" s="42"/>
      <c r="L21" s="43"/>
      <c r="M21" s="214"/>
      <c r="N21" s="42"/>
      <c r="O21" s="42"/>
    </row>
    <row r="22" spans="1:15" ht="35.25" customHeight="1">
      <c r="A22" s="33"/>
      <c r="B22" s="38" t="s">
        <v>42</v>
      </c>
      <c r="C22" s="29"/>
      <c r="D22" s="29"/>
      <c r="E22" s="211"/>
      <c r="F22" s="172"/>
      <c r="G22" s="39"/>
      <c r="H22" s="218" t="str">
        <f>IF(SUM(N22:O22)&gt;0,SUM(N22:O22),"")</f>
        <v/>
      </c>
      <c r="I22" s="41"/>
      <c r="J22" s="41"/>
      <c r="K22" s="181" t="b">
        <v>0</v>
      </c>
      <c r="L22" s="43"/>
      <c r="M22" s="213" t="str">
        <f>IF($C22&gt;0,VLOOKUP(E22&amp;D22,'טבלת עזר'!$E$26:$F$39,2,FALSE),"")</f>
        <v/>
      </c>
      <c r="N22" s="181" t="str">
        <f>IFERROR(IF($C22&gt;0,VLOOKUP($C22,'תעריפי עתיר כבוד חדש'!$A$6:$O$74,$M22)*F22/1000,""),"")</f>
        <v/>
      </c>
      <c r="O22" s="181" t="str">
        <f>IF(AND(K22=TRUE,$C22&gt;0),'לא לבד'!$I5,"")</f>
        <v/>
      </c>
    </row>
    <row r="23" spans="1:15" ht="9" customHeight="1">
      <c r="A23" s="33"/>
      <c r="B23" s="45"/>
      <c r="C23" s="48"/>
      <c r="D23" s="48"/>
      <c r="E23" s="46"/>
      <c r="F23" s="46"/>
      <c r="G23" s="47"/>
      <c r="H23" s="50"/>
      <c r="I23" s="41"/>
      <c r="J23" s="41"/>
      <c r="K23" s="42"/>
      <c r="L23" s="43"/>
      <c r="M23" s="214"/>
      <c r="N23" s="42"/>
      <c r="O23" s="42"/>
    </row>
    <row r="24" spans="1:15" ht="35.25" customHeight="1">
      <c r="A24" s="33"/>
      <c r="B24" s="38" t="s">
        <v>43</v>
      </c>
      <c r="C24" s="29"/>
      <c r="D24" s="29"/>
      <c r="E24" s="211"/>
      <c r="F24" s="172"/>
      <c r="G24" s="39"/>
      <c r="H24" s="218" t="str">
        <f>IF(SUM(N24:O24)&gt;0,SUM(N24:O24),"")</f>
        <v/>
      </c>
      <c r="I24" s="41"/>
      <c r="J24" s="41"/>
      <c r="K24" s="181" t="b">
        <v>0</v>
      </c>
      <c r="L24" s="43"/>
      <c r="M24" s="213" t="str">
        <f>IF($C24&gt;0,VLOOKUP(E24&amp;D24,'טבלת עזר'!$E$26:$F$39,2,FALSE),"")</f>
        <v/>
      </c>
      <c r="N24" s="181" t="str">
        <f>IFERROR(IF($C24&gt;0,VLOOKUP($C24,'תעריפי עתיר כבוד חדש'!$A$6:$O$74,$M24)*F24/1000,""),"")</f>
        <v/>
      </c>
      <c r="O24" s="181" t="str">
        <f>IF(AND(K24=TRUE,$C24&gt;0),'לא לבד'!$I5,"")</f>
        <v/>
      </c>
    </row>
    <row r="25" spans="1:15" ht="9" customHeight="1">
      <c r="A25" s="33"/>
      <c r="B25" s="45"/>
      <c r="C25" s="48"/>
      <c r="D25" s="48"/>
      <c r="E25" s="46"/>
      <c r="F25" s="46"/>
      <c r="G25" s="47"/>
      <c r="H25" s="50"/>
      <c r="I25" s="41"/>
      <c r="J25" s="41"/>
      <c r="K25" s="42"/>
      <c r="L25" s="43"/>
      <c r="M25" s="214"/>
      <c r="N25" s="42"/>
      <c r="O25" s="42"/>
    </row>
    <row r="26" spans="1:15" ht="35.25" customHeight="1">
      <c r="A26" s="33"/>
      <c r="B26" s="38" t="s">
        <v>44</v>
      </c>
      <c r="C26" s="29"/>
      <c r="D26" s="29"/>
      <c r="E26" s="211"/>
      <c r="F26" s="172"/>
      <c r="G26" s="39"/>
      <c r="H26" s="218" t="str">
        <f>IF(SUM(N26:O26)&gt;0,SUM(N26:O26),"")</f>
        <v/>
      </c>
      <c r="I26" s="41"/>
      <c r="J26" s="41"/>
      <c r="K26" s="181" t="b">
        <v>0</v>
      </c>
      <c r="L26" s="43"/>
      <c r="M26" s="213" t="str">
        <f>IF($C26&gt;0,VLOOKUP(E26&amp;D26,'טבלת עזר'!$E$26:$F$39,2,FALSE),"")</f>
        <v/>
      </c>
      <c r="N26" s="181" t="str">
        <f>IFERROR(IF($C26&gt;0,VLOOKUP($C26,'תעריפי עתיר כבוד חדש'!$A$6:$O$74,$M26)*F26/1000,""),"")</f>
        <v/>
      </c>
      <c r="O26" s="181" t="str">
        <f>IF(AND(K26=TRUE,$C26&gt;0),'לא לבד'!$I5,"")</f>
        <v/>
      </c>
    </row>
    <row r="27" spans="1:15" ht="9" customHeight="1">
      <c r="A27" s="33"/>
      <c r="B27" s="70"/>
      <c r="C27" s="70"/>
      <c r="D27" s="70"/>
      <c r="E27" s="70"/>
      <c r="F27" s="70"/>
      <c r="G27" s="47"/>
      <c r="H27" s="56"/>
      <c r="I27" s="41"/>
      <c r="J27" s="41"/>
      <c r="K27" s="42"/>
      <c r="L27" s="43"/>
      <c r="M27" s="43"/>
      <c r="N27" s="33"/>
      <c r="O27" s="33"/>
    </row>
    <row r="28" spans="1:15" ht="34.5" customHeight="1">
      <c r="A28" s="33"/>
      <c r="B28" s="33"/>
      <c r="C28" s="33"/>
      <c r="D28" s="33"/>
      <c r="E28" s="33"/>
      <c r="F28" s="33"/>
      <c r="G28" s="58"/>
      <c r="H28" s="215">
        <f>SUM(H14:H26)</f>
        <v>0</v>
      </c>
      <c r="I28" s="33"/>
      <c r="J28" s="33"/>
      <c r="K28" s="33"/>
      <c r="L28" s="33"/>
      <c r="M28" s="33"/>
      <c r="N28" s="33"/>
      <c r="O28" s="33"/>
    </row>
    <row r="29" spans="1:15" ht="15.75">
      <c r="A29" s="33"/>
      <c r="C29" s="70"/>
      <c r="D29" s="70"/>
      <c r="E29" s="70"/>
      <c r="F29" s="57"/>
      <c r="G29" s="58"/>
      <c r="H29" s="58"/>
      <c r="I29" s="33"/>
      <c r="J29" s="33"/>
      <c r="K29" s="33"/>
      <c r="L29" s="33"/>
      <c r="M29" s="33"/>
      <c r="N29" s="33"/>
      <c r="O29" s="33"/>
    </row>
    <row r="30" spans="1:15" ht="15.75">
      <c r="A30" s="33"/>
      <c r="B30" s="70" t="s">
        <v>62</v>
      </c>
      <c r="C30" s="59"/>
      <c r="D30" s="59"/>
      <c r="E30" s="59"/>
      <c r="F30" s="63"/>
      <c r="G30" s="58"/>
      <c r="H30" s="58"/>
      <c r="I30" s="33"/>
      <c r="J30" s="33"/>
      <c r="K30" s="33"/>
      <c r="L30" s="33"/>
      <c r="M30" s="33"/>
      <c r="N30" s="33"/>
      <c r="O30" s="33"/>
    </row>
    <row r="31" spans="1:15" ht="15">
      <c r="A31" s="33"/>
      <c r="B31" s="69" t="s">
        <v>66</v>
      </c>
      <c r="C31" s="69"/>
      <c r="D31" s="69"/>
      <c r="E31" s="69"/>
      <c r="F31" s="33"/>
      <c r="G31" s="33"/>
      <c r="H31" s="33"/>
      <c r="I31" s="33"/>
      <c r="J31" s="33"/>
      <c r="K31" s="33"/>
      <c r="L31" s="33"/>
      <c r="M31" s="33"/>
      <c r="N31" s="33"/>
      <c r="O31" s="33"/>
    </row>
    <row r="32" spans="1:15" ht="15">
      <c r="A32" s="33"/>
      <c r="B32" s="69" t="s">
        <v>67</v>
      </c>
      <c r="C32" s="69"/>
      <c r="D32" s="69"/>
      <c r="E32" s="69"/>
      <c r="F32" s="33"/>
      <c r="G32" s="33"/>
      <c r="H32" s="33"/>
      <c r="I32" s="33"/>
      <c r="J32" s="33"/>
      <c r="K32" s="33"/>
      <c r="L32" s="33"/>
      <c r="M32" s="33"/>
      <c r="N32" s="33"/>
      <c r="O32" s="33"/>
    </row>
    <row r="33" spans="1:15">
      <c r="A33" s="33"/>
      <c r="B33" s="177"/>
      <c r="C33" s="177"/>
      <c r="D33" s="177"/>
      <c r="E33" s="177"/>
      <c r="F33" s="33"/>
      <c r="G33" s="33"/>
      <c r="H33" s="33"/>
      <c r="I33" s="33"/>
      <c r="J33" s="33"/>
      <c r="K33" s="33"/>
      <c r="L33" s="33"/>
      <c r="M33" s="33"/>
      <c r="N33" s="33"/>
      <c r="O33" s="33"/>
    </row>
    <row r="34" spans="1:15" hidden="1"/>
    <row r="35" spans="1:15" hidden="1"/>
  </sheetData>
  <sheetProtection password="CC66" sheet="1" objects="1" scenarios="1" selectLockedCells="1"/>
  <dataValidations count="7">
    <dataValidation type="whole" operator="lessThan" showInputMessage="1" showErrorMessage="1" error="סכום הביטוח המקסימלי לכיסוי הינו 200,000 ש&quot;ח,_x000a_או סכום הביטוח המקסימלי למרפא סרטן ומרפא ילדים_x000a_ לא יעלה על 250,000 ש&quot;ח" sqref="F27">
      <formula1>MIN(200001,250001-#REF!)</formula1>
    </dataValidation>
    <dataValidation type="list" allowBlank="1" showInputMessage="1" showErrorMessage="1" sqref="D14 D26 D24 D22 D20 D18 D16">
      <formula1>"זכר,נקבה"</formula1>
    </dataValidation>
    <dataValidation type="whole" allowBlank="1" showInputMessage="1" showErrorMessage="1" error="טווח הגילאים  18 עד 70 שנה_x000a__x000a_" sqref="C14 C16">
      <formula1>18</formula1>
      <formula2>70</formula2>
    </dataValidation>
    <dataValidation type="whole" allowBlank="1" showInputMessage="1" showErrorMessage="1" error="טווח הגילאים  לילד מגיל 3  עד 21_x000a__x000a_" sqref="C18 C20 C22 C24 C26">
      <formula1>3</formula1>
      <formula2>21</formula2>
    </dataValidation>
    <dataValidation type="whole" showInputMessage="1" showErrorMessage="1" error="סכום הביטוח לכיסוי  בין 1,000 ל 20,000 לחודש" sqref="F14 F16 F18 F20 F22 F24 F26">
      <formula1>1000</formula1>
      <formula2>20000</formula2>
    </dataValidation>
    <dataValidation type="list" allowBlank="1" showInputMessage="1" showErrorMessage="1" sqref="E26 E24 E16 E18 E20 E22">
      <formula1>$M$2:$M$8</formula1>
    </dataValidation>
    <dataValidation type="list" allowBlank="1" showInputMessage="1" showErrorMessage="1" sqref="E14">
      <formula1>$M$4:$M$8</formula1>
    </dataValidation>
  </dataValidations>
  <pageMargins left="0.7" right="0.7" top="0.75" bottom="0.75" header="0.3" footer="0.3"/>
  <pageSetup paperSize="9" orientation="portrait" r:id="rId1"/>
  <ignoredErrors>
    <ignoredError sqref="H14 H16 H18 H20 H22 H24 H26" unlocked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גיליון12">
    <tabColor rgb="FFF79646"/>
  </sheetPr>
  <dimension ref="A1:O32"/>
  <sheetViews>
    <sheetView showGridLines="0" showRowColHeaders="0" rightToLeft="1" topLeftCell="A7" workbookViewId="0">
      <selection activeCell="C12" sqref="C12"/>
    </sheetView>
  </sheetViews>
  <sheetFormatPr defaultColWidth="0" defaultRowHeight="14.25" zeroHeight="1"/>
  <cols>
    <col min="1" max="1" width="9" customWidth="1"/>
    <col min="2" max="3" width="10" customWidth="1"/>
    <col min="4" max="4" width="12.125" customWidth="1"/>
    <col min="5" max="5" width="24.125" customWidth="1"/>
    <col min="6" max="6" width="13.625" customWidth="1"/>
    <col min="7" max="7" width="11.375" customWidth="1"/>
    <col min="8" max="8" width="12.375" customWidth="1"/>
    <col min="9" max="9" width="9" customWidth="1"/>
    <col min="10" max="12" width="9" hidden="1" customWidth="1"/>
    <col min="13" max="13" width="8.375" hidden="1" customWidth="1"/>
    <col min="14" max="14" width="9.375" hidden="1" customWidth="1"/>
    <col min="15" max="16384" width="9" hidden="1"/>
  </cols>
  <sheetData>
    <row r="1" spans="1:15" ht="60">
      <c r="A1" s="33"/>
      <c r="B1" s="33"/>
      <c r="C1" s="33"/>
      <c r="E1" s="212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5">
      <c r="A2" s="33"/>
      <c r="B2" s="33"/>
      <c r="F2" s="34"/>
      <c r="G2" s="33"/>
      <c r="H2" s="33"/>
      <c r="I2" s="33"/>
      <c r="J2" s="33"/>
      <c r="K2" s="33"/>
      <c r="L2" s="33"/>
      <c r="M2" s="33"/>
      <c r="N2" s="217" t="s">
        <v>181</v>
      </c>
      <c r="O2" s="33"/>
    </row>
    <row r="3" spans="1:15" ht="20.25">
      <c r="A3" s="33"/>
      <c r="B3" s="33"/>
      <c r="C3" s="33"/>
      <c r="E3" s="33"/>
      <c r="F3" s="166"/>
      <c r="G3" s="33"/>
      <c r="H3" s="33"/>
      <c r="I3" s="33"/>
      <c r="J3" s="33"/>
      <c r="K3" s="33"/>
      <c r="L3" s="33"/>
      <c r="M3" s="33"/>
      <c r="N3" s="217" t="s">
        <v>182</v>
      </c>
      <c r="O3" s="33"/>
    </row>
    <row r="4" spans="1:15" ht="15">
      <c r="A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217" t="s">
        <v>178</v>
      </c>
      <c r="O4" s="33"/>
    </row>
    <row r="5" spans="1:15" ht="1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217" t="s">
        <v>179</v>
      </c>
      <c r="O5" s="33"/>
    </row>
    <row r="6" spans="1:15" ht="15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217" t="s">
        <v>180</v>
      </c>
      <c r="O6" s="33"/>
    </row>
    <row r="7" spans="1:15" ht="1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217" t="s">
        <v>191</v>
      </c>
      <c r="O7" s="33"/>
    </row>
    <row r="8" spans="1:15" ht="1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217" t="s">
        <v>192</v>
      </c>
      <c r="O8" s="33"/>
    </row>
    <row r="9" spans="1:1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</row>
    <row r="10" spans="1:15" ht="46.5" customHeight="1">
      <c r="A10" s="33"/>
      <c r="B10" s="35" t="s">
        <v>46</v>
      </c>
      <c r="C10" s="35" t="s">
        <v>19</v>
      </c>
      <c r="D10" s="35" t="s">
        <v>27</v>
      </c>
      <c r="E10" s="35" t="s">
        <v>157</v>
      </c>
      <c r="F10" s="35" t="s">
        <v>156</v>
      </c>
      <c r="G10" s="35" t="s">
        <v>64</v>
      </c>
      <c r="H10" s="35" t="s">
        <v>38</v>
      </c>
      <c r="I10" s="33"/>
      <c r="J10" s="33"/>
      <c r="K10" s="35" t="s">
        <v>16</v>
      </c>
      <c r="L10" s="33"/>
      <c r="M10" s="35" t="s">
        <v>32</v>
      </c>
      <c r="N10" s="35" t="s">
        <v>175</v>
      </c>
      <c r="O10" s="35" t="s">
        <v>155</v>
      </c>
    </row>
    <row r="11" spans="1:15" ht="27" customHeight="1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6"/>
      <c r="L11" s="33"/>
      <c r="M11" s="33"/>
      <c r="N11" s="33"/>
      <c r="O11" s="33"/>
    </row>
    <row r="12" spans="1:15" ht="35.25" customHeight="1">
      <c r="A12" s="33"/>
      <c r="B12" s="38" t="s">
        <v>39</v>
      </c>
      <c r="C12" s="29"/>
      <c r="D12" s="29"/>
      <c r="E12" s="211"/>
      <c r="F12" s="172"/>
      <c r="G12" s="39"/>
      <c r="H12" s="218" t="str">
        <f>IF(SUM(N12:O12)&gt;0,SUM(N12:O12),"")</f>
        <v/>
      </c>
      <c r="I12" s="41"/>
      <c r="J12" s="41"/>
      <c r="K12" s="181" t="b">
        <v>0</v>
      </c>
      <c r="L12" s="43"/>
      <c r="M12" s="213" t="str">
        <f>IF($C12&gt;0,VLOOKUP(E12&amp;D12,'טבלת עזר'!$E$52:$F$65,2,FALSE),"")</f>
        <v/>
      </c>
      <c r="N12" s="181" t="str">
        <f>IFERROR(IF($C12&gt;0,VLOOKUP($C12,'תעריפי סיעוד 360'!$A$6:$O$73,$M12)*F12/1000,""),"")</f>
        <v/>
      </c>
      <c r="O12" s="181" t="str">
        <f>IF(AND(K12=TRUE,$C12&gt;0),'לא לבד'!I3,"")</f>
        <v/>
      </c>
    </row>
    <row r="13" spans="1:15" ht="9" customHeight="1">
      <c r="A13" s="33"/>
      <c r="B13" s="45"/>
      <c r="C13" s="48"/>
      <c r="D13" s="48"/>
      <c r="E13" s="46"/>
      <c r="F13" s="46"/>
      <c r="G13" s="47"/>
      <c r="H13" s="50"/>
      <c r="I13" s="41"/>
      <c r="J13" s="41"/>
      <c r="K13" s="42"/>
      <c r="L13" s="43"/>
      <c r="M13" s="214"/>
      <c r="N13" s="42"/>
      <c r="O13" s="42"/>
    </row>
    <row r="14" spans="1:15" ht="35.25" customHeight="1">
      <c r="A14" s="33"/>
      <c r="B14" s="38" t="s">
        <v>40</v>
      </c>
      <c r="C14" s="29"/>
      <c r="D14" s="29"/>
      <c r="E14" s="211"/>
      <c r="F14" s="172"/>
      <c r="G14" s="39"/>
      <c r="H14" s="218" t="str">
        <f>IF(SUM(N14:O14)&gt;0,SUM(N14:O14),"")</f>
        <v/>
      </c>
      <c r="I14" s="41"/>
      <c r="J14" s="41"/>
      <c r="K14" s="181" t="b">
        <v>0</v>
      </c>
      <c r="L14" s="43"/>
      <c r="M14" s="213" t="str">
        <f>IF($C14&gt;0,VLOOKUP(E14&amp;D14,'טבלת עזר'!$E$52:$F$65,2,FALSE),"")</f>
        <v/>
      </c>
      <c r="N14" s="181" t="str">
        <f>IFERROR(IF($C14&gt;0,VLOOKUP($C14,'תעריפי סיעוד 360'!$A$6:$O$73,$M14)*F14/1000,""),"")</f>
        <v/>
      </c>
      <c r="O14" s="181" t="str">
        <f>IF(AND(K14=TRUE,$C14&gt;0),'לא לבד'!I4,"")</f>
        <v/>
      </c>
    </row>
    <row r="15" spans="1:15" ht="9" customHeight="1">
      <c r="A15" s="33"/>
      <c r="B15" s="45"/>
      <c r="C15" s="48"/>
      <c r="D15" s="48"/>
      <c r="E15" s="46"/>
      <c r="F15" s="46"/>
      <c r="G15" s="47"/>
      <c r="H15" s="50"/>
      <c r="I15" s="41"/>
      <c r="J15" s="41"/>
      <c r="K15" s="42"/>
      <c r="L15" s="43"/>
      <c r="M15" s="214"/>
      <c r="N15" s="42"/>
      <c r="O15" s="42"/>
    </row>
    <row r="16" spans="1:15" ht="35.25" customHeight="1">
      <c r="A16" s="33"/>
      <c r="B16" s="38" t="s">
        <v>51</v>
      </c>
      <c r="C16" s="29"/>
      <c r="D16" s="29"/>
      <c r="E16" s="211"/>
      <c r="F16" s="172"/>
      <c r="G16" s="39"/>
      <c r="H16" s="218" t="str">
        <f>IF(SUM(N16:O16)&gt;0,SUM(N16:O16),"")</f>
        <v/>
      </c>
      <c r="I16" s="41"/>
      <c r="J16" s="41"/>
      <c r="K16" s="181" t="b">
        <v>0</v>
      </c>
      <c r="L16" s="43"/>
      <c r="M16" s="213" t="str">
        <f>IF($C16&gt;0,VLOOKUP(E16&amp;D16,'טבלת עזר'!$E$52:$F$65,2,FALSE),"")</f>
        <v/>
      </c>
      <c r="N16" s="181" t="str">
        <f>IFERROR(IF($C16&gt;0,VLOOKUP($C16,'תעריפי סיעוד 360'!$A$6:$O$73,$M16)*F16/1000,""),"")</f>
        <v/>
      </c>
      <c r="O16" s="181" t="str">
        <f>IF(AND(K16=TRUE,$C16&gt;0),'לא לבד'!$I5,"")</f>
        <v/>
      </c>
    </row>
    <row r="17" spans="1:15" ht="9" customHeight="1">
      <c r="A17" s="33"/>
      <c r="B17" s="45"/>
      <c r="C17" s="48"/>
      <c r="D17" s="48"/>
      <c r="E17" s="46"/>
      <c r="F17" s="46"/>
      <c r="G17" s="47"/>
      <c r="H17" s="50"/>
      <c r="I17" s="41"/>
      <c r="J17" s="41"/>
      <c r="K17" s="42"/>
      <c r="L17" s="43"/>
      <c r="M17" s="214"/>
      <c r="N17" s="42"/>
      <c r="O17" s="42"/>
    </row>
    <row r="18" spans="1:15" ht="35.25" customHeight="1">
      <c r="A18" s="33"/>
      <c r="B18" s="38" t="s">
        <v>41</v>
      </c>
      <c r="C18" s="29"/>
      <c r="D18" s="29"/>
      <c r="E18" s="211"/>
      <c r="F18" s="172"/>
      <c r="G18" s="39"/>
      <c r="H18" s="218" t="str">
        <f>IF(SUM(N18:O18)&gt;0,SUM(N18:O18),"")</f>
        <v/>
      </c>
      <c r="I18" s="41"/>
      <c r="J18" s="41"/>
      <c r="K18" s="181" t="b">
        <v>0</v>
      </c>
      <c r="L18" s="43"/>
      <c r="M18" s="213" t="str">
        <f>IF($C18&gt;0,VLOOKUP(E18&amp;D18,'טבלת עזר'!$E$52:$F$65,2,FALSE),"")</f>
        <v/>
      </c>
      <c r="N18" s="181" t="str">
        <f>IFERROR(IF($C18&gt;0,VLOOKUP($C18,'תעריפי סיעוד 360'!$A$6:$O$73,$M18)*F18/1000,""),"")</f>
        <v/>
      </c>
      <c r="O18" s="181" t="str">
        <f>IF(AND(K18=TRUE,$C18&gt;0),'לא לבד'!$I5,"")</f>
        <v/>
      </c>
    </row>
    <row r="19" spans="1:15" ht="9" customHeight="1">
      <c r="A19" s="33"/>
      <c r="B19" s="45"/>
      <c r="C19" s="48"/>
      <c r="D19" s="48"/>
      <c r="E19" s="46"/>
      <c r="F19" s="46"/>
      <c r="G19" s="47"/>
      <c r="H19" s="50"/>
      <c r="I19" s="41"/>
      <c r="J19" s="41"/>
      <c r="K19" s="42"/>
      <c r="L19" s="43"/>
      <c r="M19" s="214"/>
      <c r="N19" s="181" t="str">
        <f>IFERROR(IF($C19&gt;0,VLOOKUP($C19,'תעריפי סיעוד 360'!$A$6:$K$73,$M19)*F19/1000,""),"")</f>
        <v/>
      </c>
      <c r="O19" s="42"/>
    </row>
    <row r="20" spans="1:15" ht="35.25" customHeight="1">
      <c r="A20" s="33"/>
      <c r="B20" s="38" t="s">
        <v>42</v>
      </c>
      <c r="C20" s="29"/>
      <c r="D20" s="29"/>
      <c r="E20" s="211"/>
      <c r="F20" s="172"/>
      <c r="G20" s="39"/>
      <c r="H20" s="218" t="str">
        <f>IF(SUM(N20:O20)&gt;0,SUM(N20:O20),"")</f>
        <v/>
      </c>
      <c r="I20" s="41"/>
      <c r="J20" s="41"/>
      <c r="K20" s="181" t="b">
        <v>0</v>
      </c>
      <c r="L20" s="43"/>
      <c r="M20" s="213" t="str">
        <f>IF($C20&gt;0,VLOOKUP(E20&amp;D20,'טבלת עזר'!$E$52:$F$65,2,FALSE),"")</f>
        <v/>
      </c>
      <c r="N20" s="181" t="str">
        <f>IFERROR(IF($C20&gt;0,VLOOKUP($C20,'תעריפי סיעוד 360'!$A$6:$O$73,$M20)*F20/1000,""),"")</f>
        <v/>
      </c>
      <c r="O20" s="181" t="str">
        <f>IF(AND(K20=TRUE,$C20&gt;0),'לא לבד'!$I5,"")</f>
        <v/>
      </c>
    </row>
    <row r="21" spans="1:15" ht="9" customHeight="1">
      <c r="A21" s="33"/>
      <c r="B21" s="45"/>
      <c r="C21" s="48"/>
      <c r="D21" s="48"/>
      <c r="E21" s="46"/>
      <c r="F21" s="46"/>
      <c r="G21" s="47"/>
      <c r="H21" s="50"/>
      <c r="I21" s="41"/>
      <c r="J21" s="41"/>
      <c r="K21" s="42"/>
      <c r="L21" s="43"/>
      <c r="M21" s="214"/>
      <c r="N21" s="181"/>
      <c r="O21" s="42"/>
    </row>
    <row r="22" spans="1:15" ht="35.25" customHeight="1">
      <c r="A22" s="33"/>
      <c r="B22" s="38" t="s">
        <v>43</v>
      </c>
      <c r="C22" s="29"/>
      <c r="D22" s="29"/>
      <c r="E22" s="211"/>
      <c r="F22" s="172"/>
      <c r="G22" s="39"/>
      <c r="H22" s="218" t="str">
        <f>IF(SUM(N22:O22)&gt;0,SUM(N22:O22),"")</f>
        <v/>
      </c>
      <c r="I22" s="41"/>
      <c r="J22" s="41"/>
      <c r="K22" s="181" t="b">
        <v>0</v>
      </c>
      <c r="L22" s="43"/>
      <c r="M22" s="213" t="str">
        <f>IF($C22&gt;0,VLOOKUP(E22&amp;D22,'טבלת עזר'!$E$52:$F$65,2,FALSE),"")</f>
        <v/>
      </c>
      <c r="N22" s="181" t="str">
        <f>IFERROR(IF($C22&gt;0,VLOOKUP($C22,'תעריפי סיעוד 360'!$A$6:$O$73,$M22)*F22/1000,""),"")</f>
        <v/>
      </c>
      <c r="O22" s="181" t="str">
        <f>IF(AND(K22=TRUE,$C22&gt;0),'לא לבד'!$I5,"")</f>
        <v/>
      </c>
    </row>
    <row r="23" spans="1:15" ht="9" customHeight="1">
      <c r="A23" s="33"/>
      <c r="B23" s="45"/>
      <c r="C23" s="48"/>
      <c r="D23" s="48"/>
      <c r="E23" s="46"/>
      <c r="F23" s="46"/>
      <c r="G23" s="47"/>
      <c r="H23" s="50"/>
      <c r="I23" s="41"/>
      <c r="J23" s="41"/>
      <c r="K23" s="42"/>
      <c r="L23" s="43"/>
      <c r="M23" s="214"/>
      <c r="N23" s="42"/>
      <c r="O23" s="42"/>
    </row>
    <row r="24" spans="1:15" ht="35.25" customHeight="1">
      <c r="A24" s="33"/>
      <c r="B24" s="38" t="s">
        <v>44</v>
      </c>
      <c r="C24" s="29"/>
      <c r="D24" s="29"/>
      <c r="E24" s="211"/>
      <c r="F24" s="172"/>
      <c r="G24" s="39"/>
      <c r="H24" s="218" t="str">
        <f>IF(SUM(N24:O24)&gt;0,SUM(N24:O24),"")</f>
        <v/>
      </c>
      <c r="I24" s="41"/>
      <c r="J24" s="41"/>
      <c r="K24" s="181" t="b">
        <v>0</v>
      </c>
      <c r="L24" s="43"/>
      <c r="M24" s="213" t="str">
        <f>IF($C24&gt;0,VLOOKUP(E24&amp;D24,'טבלת עזר'!$E$52:$F$65,2,FALSE),"")</f>
        <v/>
      </c>
      <c r="N24" s="181" t="str">
        <f>IFERROR(IF($C24&gt;0,VLOOKUP($C24,'תעריפי סיעוד 360'!$A$6:$O$73,$M24)*F24/1000,""),"")</f>
        <v/>
      </c>
      <c r="O24" s="181" t="str">
        <f>IF(AND(K24=TRUE,$C24&gt;0),'לא לבד'!$I5,"")</f>
        <v/>
      </c>
    </row>
    <row r="25" spans="1:15" ht="9" customHeight="1">
      <c r="A25" s="33"/>
      <c r="B25" s="70"/>
      <c r="C25" s="70"/>
      <c r="D25" s="70"/>
      <c r="E25" s="70"/>
      <c r="F25" s="70"/>
      <c r="G25" s="47"/>
      <c r="H25" s="56"/>
      <c r="I25" s="41"/>
      <c r="J25" s="41"/>
      <c r="K25" s="43"/>
      <c r="L25" s="43"/>
      <c r="M25" s="43"/>
      <c r="N25" s="33"/>
      <c r="O25" s="33"/>
    </row>
    <row r="26" spans="1:15" ht="34.5" customHeight="1">
      <c r="A26" s="33"/>
      <c r="B26" s="33"/>
      <c r="C26" s="33"/>
      <c r="D26" s="33"/>
      <c r="E26" s="33"/>
      <c r="F26" s="33"/>
      <c r="G26" s="58"/>
      <c r="H26" s="284">
        <f>SUM(H12:H24)</f>
        <v>0</v>
      </c>
      <c r="I26" s="33"/>
      <c r="J26" s="33"/>
      <c r="K26" s="43"/>
      <c r="L26" s="33"/>
      <c r="M26" s="33"/>
      <c r="N26" s="33"/>
      <c r="O26" s="33"/>
    </row>
    <row r="27" spans="1:15" ht="15.75">
      <c r="A27" s="33"/>
      <c r="C27" s="70"/>
      <c r="D27" s="70"/>
      <c r="E27" s="70"/>
      <c r="F27" s="57"/>
      <c r="G27" s="58"/>
      <c r="H27" s="58"/>
      <c r="I27" s="33"/>
      <c r="J27" s="33"/>
      <c r="K27" s="33"/>
      <c r="L27" s="33"/>
      <c r="M27" s="33"/>
      <c r="N27" s="33"/>
      <c r="O27" s="33"/>
    </row>
    <row r="28" spans="1:15" ht="15.75">
      <c r="A28" s="33"/>
      <c r="B28" s="70" t="s">
        <v>62</v>
      </c>
      <c r="C28" s="59"/>
      <c r="D28" s="59"/>
      <c r="E28" s="59"/>
      <c r="F28" s="63"/>
      <c r="G28" s="58"/>
      <c r="H28" s="58"/>
      <c r="I28" s="33"/>
      <c r="J28" s="33"/>
      <c r="K28" s="33"/>
      <c r="L28" s="33"/>
      <c r="M28" s="33"/>
      <c r="N28" s="33"/>
      <c r="O28" s="33"/>
    </row>
    <row r="29" spans="1:15" ht="15">
      <c r="A29" s="33"/>
      <c r="B29" s="69" t="s">
        <v>66</v>
      </c>
      <c r="C29" s="69"/>
      <c r="D29" s="69"/>
      <c r="E29" s="69"/>
      <c r="F29" s="33"/>
      <c r="G29" s="33"/>
      <c r="H29" s="33"/>
      <c r="I29" s="33"/>
      <c r="J29" s="33"/>
      <c r="K29" s="33"/>
      <c r="L29" s="33"/>
      <c r="M29" s="33"/>
      <c r="N29" s="33"/>
      <c r="O29" s="33"/>
    </row>
    <row r="30" spans="1:15" ht="15">
      <c r="A30" s="33"/>
      <c r="B30" s="69" t="s">
        <v>67</v>
      </c>
      <c r="C30" s="69"/>
      <c r="D30" s="69"/>
      <c r="E30" s="69"/>
      <c r="F30" s="33"/>
      <c r="G30" s="33"/>
      <c r="H30" s="33"/>
      <c r="I30" s="33"/>
      <c r="J30" s="33"/>
      <c r="K30" s="33"/>
      <c r="L30" s="33"/>
      <c r="M30" s="33"/>
      <c r="N30" s="33"/>
      <c r="O30" s="33"/>
    </row>
    <row r="31" spans="1:15">
      <c r="A31" s="33"/>
      <c r="B31" s="177"/>
      <c r="C31" s="177"/>
      <c r="D31" s="177"/>
      <c r="E31" s="177"/>
      <c r="F31" s="33"/>
      <c r="G31" s="33"/>
      <c r="H31" s="33"/>
      <c r="I31" s="33"/>
      <c r="J31" s="33"/>
      <c r="K31" s="33"/>
      <c r="L31" s="33"/>
      <c r="M31" s="33"/>
      <c r="N31" s="33"/>
      <c r="O31" s="33"/>
    </row>
    <row r="32" spans="1:15"/>
  </sheetData>
  <sheetProtection password="CC66" sheet="1" objects="1" scenarios="1" selectLockedCells="1"/>
  <dataValidations count="7">
    <dataValidation type="whole" allowBlank="1" showInputMessage="1" showErrorMessage="1" error="טווח הגילאים  18 עד 70 שנה_x000a__x000a_" sqref="C12 C14">
      <formula1>18</formula1>
      <formula2>70</formula2>
    </dataValidation>
    <dataValidation type="list" allowBlank="1" showInputMessage="1" showErrorMessage="1" sqref="D12 D14 D16 D18 D20 D22 D24">
      <formula1>"זכר,נקבה"</formula1>
    </dataValidation>
    <dataValidation type="whole" operator="lessThan" showInputMessage="1" showErrorMessage="1" error="סכום הביטוח המקסימלי לכיסוי הינו 200,000 ש&quot;ח,_x000a_או סכום הביטוח המקסימלי למרפא סרטן ומרפא ילדים_x000a_ לא יעלה על 250,000 ש&quot;ח" sqref="F25">
      <formula1>MIN(200001,250001-#REF!)</formula1>
    </dataValidation>
    <dataValidation type="whole" allowBlank="1" showInputMessage="1" showErrorMessage="1" error="טווח הגילאים  לילד מגיל 3  עד 21_x000a__x000a_" sqref="C16 C24 C22 C20 C18">
      <formula1>3</formula1>
      <formula2>21</formula2>
    </dataValidation>
    <dataValidation type="whole" showInputMessage="1" showErrorMessage="1" error="סכום הביטוח בבית בין 1,000 ל 10,000 לחודש" sqref="F12 F14 F16 F18 F20 F22 F24">
      <formula1>1000</formula1>
      <formula2>10000</formula2>
    </dataValidation>
    <dataValidation type="list" allowBlank="1" showInputMessage="1" showErrorMessage="1" sqref="E24 E14 E16 E18 E20 E22">
      <formula1>$N$2:$N$8</formula1>
    </dataValidation>
    <dataValidation type="list" allowBlank="1" showInputMessage="1" showErrorMessage="1" sqref="E12">
      <formula1>$N$4:$N$8</formula1>
    </dataValidation>
  </dataValidations>
  <pageMargins left="0.7" right="0.7" top="0.75" bottom="0.75" header="0.3" footer="0.3"/>
  <pageSetup paperSize="9" orientation="portrait" r:id="rId1"/>
  <ignoredErrors>
    <ignoredError sqref="H12 H14 H16 H18 H20 H22 H24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גיליון15">
    <tabColor rgb="FFF79646"/>
  </sheetPr>
  <dimension ref="A1:S86"/>
  <sheetViews>
    <sheetView showGridLines="0" showRowColHeaders="0" rightToLeft="1" topLeftCell="B4" zoomScale="90" zoomScaleNormal="90" workbookViewId="0">
      <selection activeCell="F12" sqref="F12"/>
    </sheetView>
  </sheetViews>
  <sheetFormatPr defaultColWidth="0" defaultRowHeight="14.25" zeroHeight="1"/>
  <cols>
    <col min="1" max="1" width="9" hidden="1" customWidth="1"/>
    <col min="2" max="2" width="9" customWidth="1"/>
    <col min="3" max="3" width="8.75" customWidth="1"/>
    <col min="4" max="4" width="16.625" customWidth="1"/>
    <col min="5" max="5" width="13.75" customWidth="1"/>
    <col min="6" max="6" width="24.5" customWidth="1"/>
    <col min="7" max="7" width="20" customWidth="1"/>
    <col min="8" max="8" width="8.75" customWidth="1"/>
    <col min="9" max="9" width="12.125" bestFit="1" customWidth="1"/>
    <col min="10" max="10" width="12.125" customWidth="1"/>
    <col min="11" max="12" width="9" hidden="1" customWidth="1"/>
    <col min="13" max="13" width="9.875" hidden="1" customWidth="1"/>
    <col min="14" max="14" width="11.625" hidden="1" customWidth="1"/>
    <col min="15" max="19" width="0" hidden="1" customWidth="1"/>
    <col min="20" max="16384" width="9" hidden="1"/>
  </cols>
  <sheetData>
    <row r="1" spans="5:19"/>
    <row r="2" spans="5:19"/>
    <row r="3" spans="5:19"/>
    <row r="4" spans="5:19" ht="15">
      <c r="S4" s="217" t="s">
        <v>181</v>
      </c>
    </row>
    <row r="5" spans="5:19" ht="15">
      <c r="N5" t="s">
        <v>158</v>
      </c>
      <c r="P5" t="s">
        <v>159</v>
      </c>
      <c r="S5" s="217" t="s">
        <v>182</v>
      </c>
    </row>
    <row r="6" spans="5:19" ht="15">
      <c r="S6" s="217" t="s">
        <v>178</v>
      </c>
    </row>
    <row r="7" spans="5:19" ht="15">
      <c r="S7" s="217" t="s">
        <v>179</v>
      </c>
    </row>
    <row r="8" spans="5:19" ht="29.25">
      <c r="N8" s="162" t="str">
        <f>F14&amp;"_"&amp;F12</f>
        <v>זכר_תקופת פיצוי ל 5 שנים</v>
      </c>
      <c r="S8" s="217" t="s">
        <v>180</v>
      </c>
    </row>
    <row r="9" spans="5:19" ht="15">
      <c r="S9" s="217" t="s">
        <v>191</v>
      </c>
    </row>
    <row r="10" spans="5:19" ht="34.5" customHeight="1">
      <c r="E10" s="283" t="s">
        <v>19</v>
      </c>
      <c r="F10" s="274">
        <v>5</v>
      </c>
      <c r="M10" t="s">
        <v>32</v>
      </c>
      <c r="N10">
        <f>HLOOKUP($N8,'תעריפי פרמיה מוגדלת עתיר כבוד'!$B$4:$AC$7,4,FALSE)</f>
        <v>3</v>
      </c>
      <c r="P10">
        <f>HLOOKUP($N8,'תעריפי פרמיה מוגדלת עתיר כבוד'!$B$4:$O$7,4,FALSE)+14</f>
        <v>17</v>
      </c>
      <c r="S10" s="217" t="s">
        <v>192</v>
      </c>
    </row>
    <row r="11" spans="5:19" ht="13.5" customHeight="1">
      <c r="E11" s="272"/>
    </row>
    <row r="12" spans="5:19" ht="47.25" customHeight="1">
      <c r="E12" s="283" t="s">
        <v>193</v>
      </c>
      <c r="F12" s="278" t="s">
        <v>178</v>
      </c>
      <c r="M12" t="s">
        <v>183</v>
      </c>
      <c r="N12">
        <f>VLOOKUP($F$10,'תעריפי פרמיה מוגדלת עתיר כבוד'!$A$7:$O$90,1+N10,FALSE)/1000*$F$16</f>
        <v>10.78405339496638</v>
      </c>
      <c r="P12">
        <f>VLOOKUP($F$10,'תעריפי פרמיה מוגדלת עתיר כבוד'!$A$7:$AC$90,1+P10,FALSE)/1000*$F$16</f>
        <v>16.701155482963646</v>
      </c>
    </row>
    <row r="13" spans="5:19" ht="18.75" customHeight="1">
      <c r="E13" s="272"/>
      <c r="F13" s="271"/>
      <c r="N13" s="247"/>
      <c r="P13" s="247"/>
    </row>
    <row r="14" spans="5:19" ht="18.75">
      <c r="E14" s="283" t="s">
        <v>27</v>
      </c>
      <c r="F14" s="275" t="s">
        <v>28</v>
      </c>
      <c r="M14" t="s">
        <v>184</v>
      </c>
      <c r="N14">
        <v>1.04</v>
      </c>
    </row>
    <row r="15" spans="5:19" ht="18.75" customHeight="1">
      <c r="E15" s="272"/>
      <c r="F15" s="271"/>
    </row>
    <row r="16" spans="5:19" ht="18.75">
      <c r="E16" s="283" t="s">
        <v>185</v>
      </c>
      <c r="F16" s="275">
        <v>5000</v>
      </c>
      <c r="G16" s="248"/>
      <c r="I16" s="162"/>
    </row>
    <row r="17" spans="1:13" ht="18.75" customHeight="1">
      <c r="A17" s="180"/>
    </row>
    <row r="18" spans="1:13" ht="39" customHeight="1">
      <c r="E18" s="281" t="str">
        <f>IF(OR($F$12="פיצוי לכל החיים עם תקופת המתנה 36 חודשים",$F$12="פיצוי לכל החיים עם תקופת המתנה 60 חודשים"),"","תקופת המתנה")</f>
        <v>תקופת המתנה</v>
      </c>
      <c r="F18" s="273" t="str">
        <f>IF(OR($F$12="פיצוי לכל החיים עם תקופת המתנה 36 חודשים",$F$12="פיצוי לכל החיים עם תקופת המתנה 60 חודשים"),"","עתיר כבוד
 60 ימי המתנה")</f>
        <v>עתיר כבוד
 60 ימי המתנה</v>
      </c>
      <c r="G18" s="273" t="str">
        <f>IF(OR($F$12="פיצוי לכל החיים עם תקופת המתנה 36 חודשים",$F$12="פיצוי לכל החיים עם תקופת המתנה 60 חודשים"),""," סיעוד 360 
30 ימי המתנה")</f>
        <v xml:space="preserve"> סיעוד 360 
30 ימי המתנה</v>
      </c>
      <c r="M18" t="s">
        <v>194</v>
      </c>
    </row>
    <row r="19" spans="1:13"/>
    <row r="20" spans="1:13" ht="29.25" customHeight="1">
      <c r="E20" s="283" t="s">
        <v>19</v>
      </c>
      <c r="F20" s="283" t="s">
        <v>158</v>
      </c>
      <c r="G20" s="283" t="s">
        <v>159</v>
      </c>
      <c r="M20" t="s">
        <v>195</v>
      </c>
    </row>
    <row r="21" spans="1:13">
      <c r="E21" s="280">
        <f>IF(AND($F$10+ROW()-21&lt;=65,$F$10&gt;=3,$F$10&lt;=60),VLOOKUP($F$10+ROW()-21,'תעריפי פרמיה מוגדלת עתיר כבוד'!$A$8:$A$90,1,TRUE),"")</f>
        <v>5</v>
      </c>
      <c r="F21" s="282">
        <f>IF(AND($E$21&gt;=3,$E$21&lt;=65),N12,"")</f>
        <v>10.78405339496638</v>
      </c>
      <c r="G21" s="282">
        <f>IF(AND($E$21&gt;=3,$E$21&lt;=65),P12,"")</f>
        <v>16.701155482963646</v>
      </c>
      <c r="M21" s="249"/>
    </row>
    <row r="22" spans="1:13">
      <c r="E22" s="280">
        <f>IF(AND($F$10+ROW()-21&lt;=65,$F$10&gt;=3,$F$10&lt;=60),VLOOKUP($F$10+ROW()-21,'תעריפי פרמיה מוגדלת עתיר כבוד'!$A$8:$A$90,1,TRUE),"")</f>
        <v>6</v>
      </c>
      <c r="F22" s="282">
        <f>IF(AND(E22&gt;=3,E22&lt;=65),F21*$N$14,"")</f>
        <v>11.215415530765036</v>
      </c>
      <c r="G22" s="282">
        <f t="shared" ref="G22:G53" si="0">IF(AND(E22&gt;=3,E22&lt;=65),G21*$N$14,"")</f>
        <v>17.369201702282194</v>
      </c>
      <c r="M22" s="249"/>
    </row>
    <row r="23" spans="1:13">
      <c r="E23" s="280">
        <f>IF(AND($F$10+ROW()-21&lt;=65,$F$10&gt;=3,$F$10&lt;=60),VLOOKUP($F$10+ROW()-21,'תעריפי פרמיה מוגדלת עתיר כבוד'!$A$8:$A$90,1,TRUE),"")</f>
        <v>7</v>
      </c>
      <c r="F23" s="282">
        <f t="shared" ref="F23:F83" si="1">IF(AND(E23&gt;=3,E23&lt;=65),F22*$N$14,"")</f>
        <v>11.664032151995638</v>
      </c>
      <c r="G23" s="282">
        <f t="shared" si="0"/>
        <v>18.063969770373483</v>
      </c>
      <c r="M23" s="249"/>
    </row>
    <row r="24" spans="1:13">
      <c r="E24" s="280">
        <f>IF(AND($F$10+ROW()-21&lt;=65,$F$10&gt;=3,$F$10&lt;=60),VLOOKUP($F$10+ROW()-21,'תעריפי פרמיה מוגדלת עתיר כבוד'!$A$8:$A$90,1,TRUE),"")</f>
        <v>8</v>
      </c>
      <c r="F24" s="282">
        <f t="shared" si="1"/>
        <v>12.130593438075463</v>
      </c>
      <c r="G24" s="282">
        <f t="shared" si="0"/>
        <v>18.786528561188423</v>
      </c>
      <c r="M24" s="249"/>
    </row>
    <row r="25" spans="1:13">
      <c r="E25" s="280">
        <f>IF(AND($F$10+ROW()-21&lt;=65,$F$10&gt;=3,$F$10&lt;=60),VLOOKUP($F$10+ROW()-21,'תעריפי פרמיה מוגדלת עתיר כבוד'!$A$8:$A$90,1,TRUE),"")</f>
        <v>9</v>
      </c>
      <c r="F25" s="282">
        <f t="shared" si="1"/>
        <v>12.615817175598481</v>
      </c>
      <c r="G25" s="282">
        <f t="shared" si="0"/>
        <v>19.537989703635962</v>
      </c>
      <c r="M25" s="249"/>
    </row>
    <row r="26" spans="1:13">
      <c r="E26" s="280">
        <f>IF(AND($F$10+ROW()-21&lt;=65,$F$10&gt;=3,$F$10&lt;=60),VLOOKUP($F$10+ROW()-21,'תעריפי פרמיה מוגדלת עתיר כבוד'!$A$8:$A$90,1,TRUE),"")</f>
        <v>10</v>
      </c>
      <c r="F26" s="282">
        <f t="shared" si="1"/>
        <v>13.12044986262242</v>
      </c>
      <c r="G26" s="282">
        <f t="shared" si="0"/>
        <v>20.319509291781401</v>
      </c>
      <c r="M26" s="249"/>
    </row>
    <row r="27" spans="1:13">
      <c r="E27" s="280">
        <f>IF(AND($F$10+ROW()-21&lt;=65,$F$10&gt;=3,$F$10&lt;=60),VLOOKUP($F$10+ROW()-21,'תעריפי פרמיה מוגדלת עתיר כבוד'!$A$8:$A$90,1,TRUE),"")</f>
        <v>11</v>
      </c>
      <c r="F27" s="282">
        <f t="shared" si="1"/>
        <v>13.645267857127317</v>
      </c>
      <c r="G27" s="282">
        <f t="shared" si="0"/>
        <v>21.132289663452656</v>
      </c>
      <c r="I27" t="s">
        <v>189</v>
      </c>
      <c r="M27" s="249"/>
    </row>
    <row r="28" spans="1:13">
      <c r="E28" s="280">
        <f>IF(AND($F$10+ROW()-21&lt;=65,$F$10&gt;=3,$F$10&lt;=60),VLOOKUP($F$10+ROW()-21,'תעריפי פרמיה מוגדלת עתיר כבוד'!$A$8:$A$90,1,TRUE),"")</f>
        <v>12</v>
      </c>
      <c r="F28" s="282">
        <f t="shared" si="1"/>
        <v>14.19107857141241</v>
      </c>
      <c r="G28" s="282">
        <f t="shared" si="0"/>
        <v>21.977581249990763</v>
      </c>
      <c r="M28" s="249"/>
    </row>
    <row r="29" spans="1:13">
      <c r="E29" s="280">
        <f>IF(AND($F$10+ROW()-21&lt;=65,$F$10&gt;=3,$F$10&lt;=60),VLOOKUP($F$10+ROW()-21,'תעריפי פרמיה מוגדלת עתיר כבוד'!$A$8:$A$90,1,TRUE),"")</f>
        <v>13</v>
      </c>
      <c r="F29" s="282">
        <f t="shared" si="1"/>
        <v>14.758721714268907</v>
      </c>
      <c r="G29" s="282">
        <f t="shared" si="0"/>
        <v>22.856684499990394</v>
      </c>
      <c r="M29" s="249"/>
    </row>
    <row r="30" spans="1:13">
      <c r="E30" s="280">
        <f>IF(AND($F$10+ROW()-21&lt;=65,$F$10&gt;=3,$F$10&lt;=60),VLOOKUP($F$10+ROW()-21,'תעריפי פרמיה מוגדלת עתיר כבוד'!$A$8:$A$90,1,TRUE),"")</f>
        <v>14</v>
      </c>
      <c r="F30" s="282">
        <f t="shared" si="1"/>
        <v>15.349070582839664</v>
      </c>
      <c r="G30" s="282">
        <f t="shared" si="0"/>
        <v>23.770951879990012</v>
      </c>
      <c r="M30" s="249"/>
    </row>
    <row r="31" spans="1:13">
      <c r="E31" s="280">
        <f>IF(AND($F$10+ROW()-21&lt;=65,$F$10&gt;=3,$F$10&lt;=60),VLOOKUP($F$10+ROW()-21,'תעריפי פרמיה מוגדלת עתיר כבוד'!$A$8:$A$90,1,TRUE),"")</f>
        <v>15</v>
      </c>
      <c r="F31" s="282">
        <f t="shared" si="1"/>
        <v>15.963033406153251</v>
      </c>
      <c r="G31" s="282">
        <f t="shared" si="0"/>
        <v>24.721789955189614</v>
      </c>
      <c r="M31" s="249"/>
    </row>
    <row r="32" spans="1:13">
      <c r="E32" s="280">
        <f>IF(AND($F$10+ROW()-21&lt;=65,$F$10&gt;=3,$F$10&lt;=60),VLOOKUP($F$10+ROW()-21,'תעריפי פרמיה מוגדלת עתיר כבוד'!$A$8:$A$90,1,TRUE),"")</f>
        <v>16</v>
      </c>
      <c r="F32" s="282">
        <f t="shared" si="1"/>
        <v>16.601554742399383</v>
      </c>
      <c r="G32" s="282">
        <f t="shared" si="0"/>
        <v>25.710661553397198</v>
      </c>
      <c r="M32" s="249"/>
    </row>
    <row r="33" spans="5:13">
      <c r="E33" s="280">
        <f>IF(AND($F$10+ROW()-21&lt;=65,$F$10&gt;=3,$F$10&lt;=60),VLOOKUP($F$10+ROW()-21,'תעריפי פרמיה מוגדלת עתיר כבוד'!$A$8:$A$90,1,TRUE),"")</f>
        <v>17</v>
      </c>
      <c r="F33" s="282">
        <f t="shared" si="1"/>
        <v>17.265616932095359</v>
      </c>
      <c r="G33" s="282">
        <f t="shared" si="0"/>
        <v>26.739088015533088</v>
      </c>
      <c r="M33" s="249"/>
    </row>
    <row r="34" spans="5:13">
      <c r="E34" s="280">
        <f>IF(AND($F$10+ROW()-21&lt;=65,$F$10&gt;=3,$F$10&lt;=60),VLOOKUP($F$10+ROW()-21,'תעריפי פרמיה מוגדלת עתיר כבוד'!$A$8:$A$90,1,TRUE),"")</f>
        <v>18</v>
      </c>
      <c r="F34" s="282">
        <f t="shared" si="1"/>
        <v>17.956241609379173</v>
      </c>
      <c r="G34" s="282">
        <f t="shared" si="0"/>
        <v>27.808651536154414</v>
      </c>
      <c r="M34" s="249"/>
    </row>
    <row r="35" spans="5:13">
      <c r="E35" s="280">
        <f>IF(AND($F$10+ROW()-21&lt;=65,$F$10&gt;=3,$F$10&lt;=60),VLOOKUP($F$10+ROW()-21,'תעריפי פרמיה מוגדלת עתיר כבוד'!$A$8:$A$90,1,TRUE),"")</f>
        <v>19</v>
      </c>
      <c r="F35" s="282">
        <f t="shared" si="1"/>
        <v>18.674491273754342</v>
      </c>
      <c r="G35" s="282">
        <f t="shared" si="0"/>
        <v>28.920997597600593</v>
      </c>
      <c r="M35" s="249"/>
    </row>
    <row r="36" spans="5:13">
      <c r="E36" s="280">
        <f>IF(AND($F$10+ROW()-21&lt;=65,$F$10&gt;=3,$F$10&lt;=60),VLOOKUP($F$10+ROW()-21,'תעריפי פרמיה מוגדלת עתיר כבוד'!$A$8:$A$90,1,TRUE),"")</f>
        <v>20</v>
      </c>
      <c r="F36" s="282">
        <f t="shared" si="1"/>
        <v>19.421470924704515</v>
      </c>
      <c r="G36" s="282">
        <f t="shared" si="0"/>
        <v>30.077837501504618</v>
      </c>
      <c r="M36" s="249"/>
    </row>
    <row r="37" spans="5:13">
      <c r="E37" s="280">
        <f>IF(AND($F$10+ROW()-21&lt;=65,$F$10&gt;=3,$F$10&lt;=60),VLOOKUP($F$10+ROW()-21,'תעריפי פרמיה מוגדלת עתיר כבוד'!$A$8:$A$90,1,TRUE),"")</f>
        <v>21</v>
      </c>
      <c r="F37" s="282">
        <f t="shared" si="1"/>
        <v>20.198329761692698</v>
      </c>
      <c r="G37" s="282">
        <f t="shared" si="0"/>
        <v>31.280951001564805</v>
      </c>
      <c r="M37" s="249"/>
    </row>
    <row r="38" spans="5:13">
      <c r="E38" s="280">
        <f>IF(AND($F$10+ROW()-21&lt;=65,$F$10&gt;=3,$F$10&lt;=60),VLOOKUP($F$10+ROW()-21,'תעריפי פרמיה מוגדלת עתיר כבוד'!$A$8:$A$90,1,TRUE),"")</f>
        <v>22</v>
      </c>
      <c r="F38" s="282">
        <f t="shared" si="1"/>
        <v>21.006262952160405</v>
      </c>
      <c r="G38" s="282">
        <f t="shared" si="0"/>
        <v>32.532189041627397</v>
      </c>
      <c r="M38" s="249"/>
    </row>
    <row r="39" spans="5:13">
      <c r="E39" s="280">
        <f>IF(AND($F$10+ROW()-21&lt;=65,$F$10&gt;=3,$F$10&lt;=60),VLOOKUP($F$10+ROW()-21,'תעריפי פרמיה מוגדלת עתיר כבוד'!$A$8:$A$90,1,TRUE),"")</f>
        <v>23</v>
      </c>
      <c r="F39" s="282">
        <f t="shared" si="1"/>
        <v>21.846513470246823</v>
      </c>
      <c r="G39" s="282">
        <f t="shared" si="0"/>
        <v>33.833476603292496</v>
      </c>
      <c r="M39" s="249"/>
    </row>
    <row r="40" spans="5:13">
      <c r="E40" s="280">
        <f>IF(AND($F$10+ROW()-21&lt;=65,$F$10&gt;=3,$F$10&lt;=60),VLOOKUP($F$10+ROW()-21,'תעריפי פרמיה מוגדלת עתיר כבוד'!$A$8:$A$90,1,TRUE),"")</f>
        <v>24</v>
      </c>
      <c r="F40" s="282">
        <f t="shared" si="1"/>
        <v>22.720374009056695</v>
      </c>
      <c r="G40" s="282">
        <f t="shared" si="0"/>
        <v>35.186815667424199</v>
      </c>
      <c r="M40" s="249"/>
    </row>
    <row r="41" spans="5:13">
      <c r="E41" s="280">
        <f>IF(AND($F$10+ROW()-21&lt;=65,$F$10&gt;=3,$F$10&lt;=60),VLOOKUP($F$10+ROW()-21,'תעריפי פרמיה מוגדלת עתיר כבוד'!$A$8:$A$90,1,TRUE),"")</f>
        <v>25</v>
      </c>
      <c r="F41" s="282">
        <f t="shared" si="1"/>
        <v>23.629188969418962</v>
      </c>
      <c r="G41" s="282">
        <f t="shared" si="0"/>
        <v>36.594288294121171</v>
      </c>
    </row>
    <row r="42" spans="5:13">
      <c r="E42" s="280">
        <f>IF(AND($F$10+ROW()-21&lt;=65,$F$10&gt;=3,$F$10&lt;=60),VLOOKUP($F$10+ROW()-21,'תעריפי פרמיה מוגדלת עתיר כבוד'!$A$8:$A$90,1,TRUE),"")</f>
        <v>26</v>
      </c>
      <c r="F42" s="282">
        <f t="shared" si="1"/>
        <v>24.574356528195722</v>
      </c>
      <c r="G42" s="282">
        <f t="shared" si="0"/>
        <v>38.058059825886019</v>
      </c>
    </row>
    <row r="43" spans="5:13">
      <c r="E43" s="280">
        <f>IF(AND($F$10+ROW()-21&lt;=65,$F$10&gt;=3,$F$10&lt;=60),VLOOKUP($F$10+ROW()-21,'תעריפי פרמיה מוגדלת עתיר כבוד'!$A$8:$A$90,1,TRUE),"")</f>
        <v>27</v>
      </c>
      <c r="F43" s="282">
        <f t="shared" si="1"/>
        <v>25.557330789323551</v>
      </c>
      <c r="G43" s="282">
        <f t="shared" si="0"/>
        <v>39.580382218921464</v>
      </c>
    </row>
    <row r="44" spans="5:13">
      <c r="E44" s="280">
        <f>IF(AND($F$10+ROW()-21&lt;=65,$F$10&gt;=3,$F$10&lt;=60),VLOOKUP($F$10+ROW()-21,'תעריפי פרמיה מוגדלת עתיר כבוד'!$A$8:$A$90,1,TRUE),"")</f>
        <v>28</v>
      </c>
      <c r="F44" s="282">
        <f t="shared" si="1"/>
        <v>26.579624020896492</v>
      </c>
      <c r="G44" s="282">
        <f t="shared" si="0"/>
        <v>41.163597507678325</v>
      </c>
    </row>
    <row r="45" spans="5:13">
      <c r="E45" s="280">
        <f>IF(AND($F$10+ROW()-21&lt;=65,$F$10&gt;=3,$F$10&lt;=60),VLOOKUP($F$10+ROW()-21,'תעריפי פרמיה מוגדלת עתיר כבוד'!$A$8:$A$90,1,TRUE),"")</f>
        <v>29</v>
      </c>
      <c r="F45" s="282">
        <f t="shared" si="1"/>
        <v>27.642808981732355</v>
      </c>
      <c r="G45" s="282">
        <f t="shared" si="0"/>
        <v>42.810141407985462</v>
      </c>
    </row>
    <row r="46" spans="5:13">
      <c r="E46" s="280">
        <f>IF(AND($F$10+ROW()-21&lt;=65,$F$10&gt;=3,$F$10&lt;=60),VLOOKUP($F$10+ROW()-21,'תעריפי פרמיה מוגדלת עתיר כבוד'!$A$8:$A$90,1,TRUE),"")</f>
        <v>30</v>
      </c>
      <c r="F46" s="282">
        <f t="shared" si="1"/>
        <v>28.748521341001648</v>
      </c>
      <c r="G46" s="282">
        <f t="shared" si="0"/>
        <v>44.522547064304881</v>
      </c>
    </row>
    <row r="47" spans="5:13">
      <c r="E47" s="280">
        <f>IF(AND($F$10+ROW()-21&lt;=65,$F$10&gt;=3,$F$10&lt;=60),VLOOKUP($F$10+ROW()-21,'תעריפי פרמיה מוגדלת עתיר כבוד'!$A$8:$A$90,1,TRUE),"")</f>
        <v>31</v>
      </c>
      <c r="F47" s="282">
        <f t="shared" si="1"/>
        <v>29.898462194641716</v>
      </c>
      <c r="G47" s="282">
        <f t="shared" si="0"/>
        <v>46.303448946877076</v>
      </c>
    </row>
    <row r="48" spans="5:13">
      <c r="E48" s="280">
        <f>IF(AND($F$10+ROW()-21&lt;=65,$F$10&gt;=3,$F$10&lt;=60),VLOOKUP($F$10+ROW()-21,'תעריפי פרמיה מוגדלת עתיר כבוד'!$A$8:$A$90,1,TRUE),"")</f>
        <v>32</v>
      </c>
      <c r="F48" s="282">
        <f t="shared" si="1"/>
        <v>31.094400682427388</v>
      </c>
      <c r="G48" s="282">
        <f t="shared" si="0"/>
        <v>48.155586904752163</v>
      </c>
    </row>
    <row r="49" spans="5:7">
      <c r="E49" s="280">
        <f>IF(AND($F$10+ROW()-21&lt;=65,$F$10&gt;=3,$F$10&lt;=60),VLOOKUP($F$10+ROW()-21,'תעריפי פרמיה מוגדלת עתיר כבוד'!$A$8:$A$90,1,TRUE),"")</f>
        <v>33</v>
      </c>
      <c r="F49" s="282">
        <f t="shared" si="1"/>
        <v>32.338176709724486</v>
      </c>
      <c r="G49" s="282">
        <f t="shared" si="0"/>
        <v>50.081810380942251</v>
      </c>
    </row>
    <row r="50" spans="5:7">
      <c r="E50" s="280">
        <f>IF(AND($F$10+ROW()-21&lt;=65,$F$10&gt;=3,$F$10&lt;=60),VLOOKUP($F$10+ROW()-21,'תעריפי פרמיה מוגדלת עתיר כבוד'!$A$8:$A$90,1,TRUE),"")</f>
        <v>34</v>
      </c>
      <c r="F50" s="282">
        <f t="shared" si="1"/>
        <v>33.631703778113469</v>
      </c>
      <c r="G50" s="282">
        <f t="shared" si="0"/>
        <v>52.08508279617994</v>
      </c>
    </row>
    <row r="51" spans="5:7">
      <c r="E51" s="280">
        <f>IF(AND($F$10+ROW()-21&lt;=65,$F$10&gt;=3,$F$10&lt;=60),VLOOKUP($F$10+ROW()-21,'תעריפי פרמיה מוגדלת עתיר כבוד'!$A$8:$A$90,1,TRUE),"")</f>
        <v>35</v>
      </c>
      <c r="F51" s="282">
        <f t="shared" si="1"/>
        <v>34.976971929238012</v>
      </c>
      <c r="G51" s="282">
        <f t="shared" si="0"/>
        <v>54.168486108027139</v>
      </c>
    </row>
    <row r="52" spans="5:7">
      <c r="E52" s="280">
        <f>IF(AND($F$10+ROW()-21&lt;=65,$F$10&gt;=3,$F$10&lt;=60),VLOOKUP($F$10+ROW()-21,'תעריפי פרמיה מוגדלת עתיר כבוד'!$A$8:$A$90,1,TRUE),"")</f>
        <v>36</v>
      </c>
      <c r="F52" s="282">
        <f t="shared" si="1"/>
        <v>36.376050806407534</v>
      </c>
      <c r="G52" s="282">
        <f t="shared" si="0"/>
        <v>56.335225552348227</v>
      </c>
    </row>
    <row r="53" spans="5:7">
      <c r="E53" s="280">
        <f>IF(AND($F$10+ROW()-21&lt;=65,$F$10&gt;=3,$F$10&lt;=60),VLOOKUP($F$10+ROW()-21,'תעריפי פרמיה מוגדלת עתיר כבוד'!$A$8:$A$90,1,TRUE),"")</f>
        <v>37</v>
      </c>
      <c r="F53" s="282">
        <f t="shared" si="1"/>
        <v>37.831092838663835</v>
      </c>
      <c r="G53" s="282">
        <f t="shared" si="0"/>
        <v>58.58863457444216</v>
      </c>
    </row>
    <row r="54" spans="5:7">
      <c r="E54" s="280">
        <f>IF(AND($F$10+ROW()-21&lt;=65,$F$10&gt;=3,$F$10&lt;=60),VLOOKUP($F$10+ROW()-21,'תעריפי פרמיה מוגדלת עתיר כבוד'!$A$8:$A$90,1,TRUE),"")</f>
        <v>38</v>
      </c>
      <c r="F54" s="282">
        <f t="shared" si="1"/>
        <v>39.344336552210393</v>
      </c>
      <c r="G54" s="282">
        <f t="shared" ref="G54:G83" si="2">IF(AND(E54&gt;=3,E54&lt;=65),G53*$N$14,"")</f>
        <v>60.932179957419848</v>
      </c>
    </row>
    <row r="55" spans="5:7">
      <c r="E55" s="280">
        <f>IF(AND($F$10+ROW()-21&lt;=65,$F$10&gt;=3,$F$10&lt;=60),VLOOKUP($F$10+ROW()-21,'תעריפי פרמיה מוגדלת עתיר כבוד'!$A$8:$A$90,1,TRUE),"")</f>
        <v>39</v>
      </c>
      <c r="F55" s="282">
        <f t="shared" si="1"/>
        <v>40.918110014298811</v>
      </c>
      <c r="G55" s="282">
        <f t="shared" si="2"/>
        <v>63.369467155716642</v>
      </c>
    </row>
    <row r="56" spans="5:7">
      <c r="E56" s="280">
        <f>IF(AND($F$10+ROW()-21&lt;=65,$F$10&gt;=3,$F$10&lt;=60),VLOOKUP($F$10+ROW()-21,'תעריפי פרמיה מוגדלת עתיר כבוד'!$A$8:$A$90,1,TRUE),"")</f>
        <v>40</v>
      </c>
      <c r="F56" s="282">
        <f t="shared" si="1"/>
        <v>42.554834414870768</v>
      </c>
      <c r="G56" s="282">
        <f t="shared" si="2"/>
        <v>65.904245841945311</v>
      </c>
    </row>
    <row r="57" spans="5:7">
      <c r="E57" s="280">
        <f>IF(AND($F$10+ROW()-21&lt;=65,$F$10&gt;=3,$F$10&lt;=60),VLOOKUP($F$10+ROW()-21,'תעריפי פרמיה מוגדלת עתיר כבוד'!$A$8:$A$90,1,TRUE),"")</f>
        <v>41</v>
      </c>
      <c r="F57" s="282">
        <f t="shared" si="1"/>
        <v>44.257027791465603</v>
      </c>
      <c r="G57" s="282">
        <f t="shared" si="2"/>
        <v>68.540415675623123</v>
      </c>
    </row>
    <row r="58" spans="5:7">
      <c r="E58" s="280">
        <f>IF(AND($F$10+ROW()-21&lt;=65,$F$10&gt;=3,$F$10&lt;=60),VLOOKUP($F$10+ROW()-21,'תעריפי פרמיה מוגדלת עתיר כבוד'!$A$8:$A$90,1,TRUE),"")</f>
        <v>42</v>
      </c>
      <c r="F58" s="282">
        <f t="shared" si="1"/>
        <v>46.027308903124229</v>
      </c>
      <c r="G58" s="282">
        <f t="shared" si="2"/>
        <v>71.282032302648048</v>
      </c>
    </row>
    <row r="59" spans="5:7">
      <c r="E59" s="280">
        <f>IF(AND($F$10+ROW()-21&lt;=65,$F$10&gt;=3,$F$10&lt;=60),VLOOKUP($F$10+ROW()-21,'תעריפי פרמיה מוגדלת עתיר כבוד'!$A$8:$A$90,1,TRUE),"")</f>
        <v>43</v>
      </c>
      <c r="F59" s="282">
        <f t="shared" si="1"/>
        <v>47.868401259249197</v>
      </c>
      <c r="G59" s="282">
        <f t="shared" si="2"/>
        <v>74.133313594753972</v>
      </c>
    </row>
    <row r="60" spans="5:7">
      <c r="E60" s="280">
        <f>IF(AND($F$10+ROW()-21&lt;=65,$F$10&gt;=3,$F$10&lt;=60),VLOOKUP($F$10+ROW()-21,'תעריפי פרמיה מוגדלת עתיר כבוד'!$A$8:$A$90,1,TRUE),"")</f>
        <v>44</v>
      </c>
      <c r="F60" s="282">
        <f t="shared" si="1"/>
        <v>49.783137309619164</v>
      </c>
      <c r="G60" s="282">
        <f t="shared" si="2"/>
        <v>77.09864613854414</v>
      </c>
    </row>
    <row r="61" spans="5:7">
      <c r="E61" s="280">
        <f>IF(AND($F$10+ROW()-21&lt;=65,$F$10&gt;=3,$F$10&lt;=60),VLOOKUP($F$10+ROW()-21,'תעריפי פרמיה מוגדלת עתיר כבוד'!$A$8:$A$90,1,TRUE),"")</f>
        <v>45</v>
      </c>
      <c r="F61" s="282">
        <f t="shared" si="1"/>
        <v>51.774462802003931</v>
      </c>
      <c r="G61" s="282">
        <f t="shared" si="2"/>
        <v>80.182591984085903</v>
      </c>
    </row>
    <row r="62" spans="5:7">
      <c r="E62" s="280">
        <f>IF(AND($F$10+ROW()-21&lt;=65,$F$10&gt;=3,$F$10&lt;=60),VLOOKUP($F$10+ROW()-21,'תעריפי פרמיה מוגדלת עתיר כבוד'!$A$8:$A$90,1,TRUE),"")</f>
        <v>46</v>
      </c>
      <c r="F62" s="282">
        <f t="shared" si="1"/>
        <v>53.845441314084091</v>
      </c>
      <c r="G62" s="282">
        <f t="shared" si="2"/>
        <v>83.389895663449337</v>
      </c>
    </row>
    <row r="63" spans="5:7">
      <c r="E63" s="280">
        <f>IF(AND($F$10+ROW()-21&lt;=65,$F$10&gt;=3,$F$10&lt;=60),VLOOKUP($F$10+ROW()-21,'תעריפי פרמיה מוגדלת עתיר כבוד'!$A$8:$A$90,1,TRUE),"")</f>
        <v>47</v>
      </c>
      <c r="F63" s="282">
        <f t="shared" si="1"/>
        <v>55.99925896664746</v>
      </c>
      <c r="G63" s="282">
        <f t="shared" si="2"/>
        <v>86.72549148998732</v>
      </c>
    </row>
    <row r="64" spans="5:7">
      <c r="E64" s="280">
        <f>IF(AND($F$10+ROW()-21&lt;=65,$F$10&gt;=3,$F$10&lt;=60),VLOOKUP($F$10+ROW()-21,'תעריפי פרמיה מוגדלת עתיר כבוד'!$A$8:$A$90,1,TRUE),"")</f>
        <v>48</v>
      </c>
      <c r="F64" s="282">
        <f t="shared" si="1"/>
        <v>58.23922932531336</v>
      </c>
      <c r="G64" s="282">
        <f t="shared" si="2"/>
        <v>90.194511149586816</v>
      </c>
    </row>
    <row r="65" spans="5:7">
      <c r="E65" s="280">
        <f>IF(AND($F$10+ROW()-21&lt;=65,$F$10&gt;=3,$F$10&lt;=60),VLOOKUP($F$10+ROW()-21,'תעריפי פרמיה מוגדלת עתיר כבוד'!$A$8:$A$90,1,TRUE),"")</f>
        <v>49</v>
      </c>
      <c r="F65" s="282">
        <f t="shared" si="1"/>
        <v>60.568798498325897</v>
      </c>
      <c r="G65" s="282">
        <f t="shared" si="2"/>
        <v>93.802291595570296</v>
      </c>
    </row>
    <row r="66" spans="5:7">
      <c r="E66" s="280">
        <f>IF(AND($F$10+ROW()-21&lt;=65,$F$10&gt;=3,$F$10&lt;=60),VLOOKUP($F$10+ROW()-21,'תעריפי פרמיה מוגדלת עתיר כבוד'!$A$8:$A$90,1,TRUE),"")</f>
        <v>50</v>
      </c>
      <c r="F66" s="282">
        <f t="shared" si="1"/>
        <v>62.991550438258933</v>
      </c>
      <c r="G66" s="282">
        <f t="shared" si="2"/>
        <v>97.554383259393106</v>
      </c>
    </row>
    <row r="67" spans="5:7">
      <c r="E67" s="280">
        <f>IF(AND($F$10+ROW()-21&lt;=65,$F$10&gt;=3,$F$10&lt;=60),VLOOKUP($F$10+ROW()-21,'תעריפי פרמיה מוגדלת עתיר כבוד'!$A$8:$A$90,1,TRUE),"")</f>
        <v>51</v>
      </c>
      <c r="F67" s="282">
        <f t="shared" si="1"/>
        <v>65.511212455789291</v>
      </c>
      <c r="G67" s="282">
        <f t="shared" si="2"/>
        <v>101.45655858976883</v>
      </c>
    </row>
    <row r="68" spans="5:7">
      <c r="E68" s="280">
        <f>IF(AND($F$10+ROW()-21&lt;=65,$F$10&gt;=3,$F$10&lt;=60),VLOOKUP($F$10+ROW()-21,'תעריפי פרמיה מוגדלת עתיר כבוד'!$A$8:$A$90,1,TRUE),"")</f>
        <v>52</v>
      </c>
      <c r="F68" s="282">
        <f t="shared" si="1"/>
        <v>68.131660954020859</v>
      </c>
      <c r="G68" s="282">
        <f t="shared" si="2"/>
        <v>105.51482093335959</v>
      </c>
    </row>
    <row r="69" spans="5:7">
      <c r="E69" s="280">
        <f>IF(AND($F$10+ROW()-21&lt;=65,$F$10&gt;=3,$F$10&lt;=60),VLOOKUP($F$10+ROW()-21,'תעריפי פרמיה מוגדלת עתיר כבוד'!$A$8:$A$90,1,TRUE),"")</f>
        <v>53</v>
      </c>
      <c r="F69" s="282">
        <f t="shared" si="1"/>
        <v>70.856927392181689</v>
      </c>
      <c r="G69" s="282">
        <f t="shared" si="2"/>
        <v>109.73541377069398</v>
      </c>
    </row>
    <row r="70" spans="5:7">
      <c r="E70" s="280">
        <f>IF(AND($F$10+ROW()-21&lt;=65,$F$10&gt;=3,$F$10&lt;=60),VLOOKUP($F$10+ROW()-21,'תעריפי פרמיה מוגדלת עתיר כבוד'!$A$8:$A$90,1,TRUE),"")</f>
        <v>54</v>
      </c>
      <c r="F70" s="282">
        <f t="shared" si="1"/>
        <v>73.691204487868958</v>
      </c>
      <c r="G70" s="282">
        <f t="shared" si="2"/>
        <v>114.12483032152174</v>
      </c>
    </row>
    <row r="71" spans="5:7">
      <c r="E71" s="280">
        <f>IF(AND($F$10+ROW()-21&lt;=65,$F$10&gt;=3,$F$10&lt;=60),VLOOKUP($F$10+ROW()-21,'תעריפי פרמיה מוגדלת עתיר כבוד'!$A$8:$A$90,1,TRUE),"")</f>
        <v>55</v>
      </c>
      <c r="F71" s="282">
        <f t="shared" si="1"/>
        <v>76.638852667383716</v>
      </c>
      <c r="G71" s="282">
        <f t="shared" si="2"/>
        <v>118.68982353438261</v>
      </c>
    </row>
    <row r="72" spans="5:7">
      <c r="E72" s="280">
        <f>IF(AND($F$10+ROW()-21&lt;=65,$F$10&gt;=3,$F$10&lt;=60),VLOOKUP($F$10+ROW()-21,'תעריפי פרמיה מוגדלת עתיר כבוד'!$A$8:$A$90,1,TRUE),"")</f>
        <v>56</v>
      </c>
      <c r="F72" s="282">
        <f t="shared" si="1"/>
        <v>79.704406774079061</v>
      </c>
      <c r="G72" s="282">
        <f t="shared" si="2"/>
        <v>123.43741647575791</v>
      </c>
    </row>
    <row r="73" spans="5:7">
      <c r="E73" s="280">
        <f>IF(AND($F$10+ROW()-21&lt;=65,$F$10&gt;=3,$F$10&lt;=60),VLOOKUP($F$10+ROW()-21,'תעריפי פרמיה מוגדלת עתיר כבוד'!$A$8:$A$90,1,TRUE),"")</f>
        <v>57</v>
      </c>
      <c r="F73" s="282">
        <f t="shared" si="1"/>
        <v>82.89258304504223</v>
      </c>
      <c r="G73" s="282">
        <f t="shared" si="2"/>
        <v>128.37491313478824</v>
      </c>
    </row>
    <row r="74" spans="5:7">
      <c r="E74" s="280">
        <f>IF(AND($F$10+ROW()-21&lt;=65,$F$10&gt;=3,$F$10&lt;=60),VLOOKUP($F$10+ROW()-21,'תעריפי פרמיה מוגדלת עתיר כבוד'!$A$8:$A$90,1,TRUE),"")</f>
        <v>58</v>
      </c>
      <c r="F74" s="282">
        <f t="shared" si="1"/>
        <v>86.208286366843922</v>
      </c>
      <c r="G74" s="282">
        <f t="shared" si="2"/>
        <v>133.50990966017977</v>
      </c>
    </row>
    <row r="75" spans="5:7">
      <c r="E75" s="280">
        <f>IF(AND($F$10+ROW()-21&lt;=65,$F$10&gt;=3,$F$10&lt;=60),VLOOKUP($F$10+ROW()-21,'תעריפי פרמיה מוגדלת עתיר כבוד'!$A$8:$A$90,1,TRUE),"")</f>
        <v>59</v>
      </c>
      <c r="F75" s="282">
        <f t="shared" si="1"/>
        <v>89.656617821517685</v>
      </c>
      <c r="G75" s="282">
        <f t="shared" si="2"/>
        <v>138.85030604658698</v>
      </c>
    </row>
    <row r="76" spans="5:7">
      <c r="E76" s="280">
        <f>IF(AND($F$10+ROW()-21&lt;=65,$F$10&gt;=3,$F$10&lt;=60),VLOOKUP($F$10+ROW()-21,'תעריפי פרמיה מוגדלת עתיר כבוד'!$A$8:$A$90,1,TRUE),"")</f>
        <v>60</v>
      </c>
      <c r="F76" s="282">
        <f t="shared" si="1"/>
        <v>93.242882534378396</v>
      </c>
      <c r="G76" s="282">
        <f t="shared" si="2"/>
        <v>144.40431828845047</v>
      </c>
    </row>
    <row r="77" spans="5:7">
      <c r="E77" s="280">
        <f>IF(AND($F$10+ROW()-21&lt;=65,$F$10&gt;=3,$F$10&lt;=60),VLOOKUP($F$10+ROW()-21,'תעריפי פרמיה מוגדלת עתיר כבוד'!$A$8:$A$90,1,TRUE),"")</f>
        <v>61</v>
      </c>
      <c r="F77" s="282">
        <f t="shared" si="1"/>
        <v>96.972597835753533</v>
      </c>
      <c r="G77" s="282">
        <f t="shared" si="2"/>
        <v>150.18049101998849</v>
      </c>
    </row>
    <row r="78" spans="5:7">
      <c r="E78" s="280">
        <f>IF(AND($F$10+ROW()-21&lt;=65,$F$10&gt;=3,$F$10&lt;=60),VLOOKUP($F$10+ROW()-21,'תעריפי פרמיה מוגדלת עתיר כבוד'!$A$8:$A$90,1,TRUE),"")</f>
        <v>62</v>
      </c>
      <c r="F78" s="282">
        <f t="shared" si="1"/>
        <v>100.85150174918368</v>
      </c>
      <c r="G78" s="282">
        <f t="shared" si="2"/>
        <v>156.18771066078804</v>
      </c>
    </row>
    <row r="79" spans="5:7">
      <c r="E79" s="280">
        <f>IF(AND($F$10+ROW()-21&lt;=65,$F$10&gt;=3,$F$10&lt;=60),VLOOKUP($F$10+ROW()-21,'תעריפי פרמיה מוגדלת עתיר כבוד'!$A$8:$A$90,1,TRUE),"")</f>
        <v>63</v>
      </c>
      <c r="F79" s="282">
        <f t="shared" si="1"/>
        <v>104.88556181915104</v>
      </c>
      <c r="G79" s="282">
        <f t="shared" si="2"/>
        <v>162.43521908721956</v>
      </c>
    </row>
    <row r="80" spans="5:7">
      <c r="E80" s="280">
        <f>IF(AND($F$10+ROW()-21&lt;=65,$F$10&gt;=3,$F$10&lt;=60),VLOOKUP($F$10+ROW()-21,'תעריפי פרמיה מוגדלת עתיר כבוד'!$A$8:$A$90,1,TRUE),"")</f>
        <v>64</v>
      </c>
      <c r="F80" s="282">
        <f t="shared" si="1"/>
        <v>109.08098429191708</v>
      </c>
      <c r="G80" s="282">
        <f t="shared" si="2"/>
        <v>168.93262785070834</v>
      </c>
    </row>
    <row r="81" spans="5:7">
      <c r="E81" s="280">
        <f>IF(AND($F$10+ROW()-21&lt;=65,$F$10&gt;=3,$F$10&lt;=60),VLOOKUP($F$10+ROW()-21,'תעריפי פרמיה מוגדלת עתיר כבוד'!$A$8:$A$90,1,TRUE),"")</f>
        <v>65</v>
      </c>
      <c r="F81" s="282">
        <f t="shared" si="1"/>
        <v>113.44422366359376</v>
      </c>
      <c r="G81" s="282">
        <f t="shared" si="2"/>
        <v>175.68993296473667</v>
      </c>
    </row>
    <row r="82" spans="5:7">
      <c r="E82" s="280" t="str">
        <f>IF(AND($F$10+ROW()-21&lt;=65,$F$10&gt;=3,$F$10&lt;=60),VLOOKUP($F$10+ROW()-21,'תעריפי פרמיה מוגדלת עתיר כבוד'!$A$8:$A$90,1,TRUE),"")</f>
        <v/>
      </c>
      <c r="F82" s="282" t="str">
        <f t="shared" si="1"/>
        <v/>
      </c>
      <c r="G82" s="282" t="str">
        <f t="shared" si="2"/>
        <v/>
      </c>
    </row>
    <row r="83" spans="5:7">
      <c r="E83" s="280" t="str">
        <f>IF(AND($F$10+ROW()-21&lt;=65,$F$10&gt;=3,$F$10&lt;=60),VLOOKUP($F$10+ROW()-21,'תעריפי פרמיה מוגדלת עתיר כבוד'!$A$8:$A$90,1,TRUE),"")</f>
        <v/>
      </c>
      <c r="F83" s="282" t="str">
        <f t="shared" si="1"/>
        <v/>
      </c>
      <c r="G83" s="282" t="str">
        <f t="shared" si="2"/>
        <v/>
      </c>
    </row>
    <row r="84" spans="5:7">
      <c r="E84" s="280" t="str">
        <f>IF(AND($F$10+ROW()-21&lt;=65,$F$10&gt;=3,$F$10&lt;=60),VLOOKUP($F$10+ROW()-21,'תעריפי פרמיה מוגדלת עתיר כבוד'!$A$8:$A$90,1,TRUE),"")</f>
        <v/>
      </c>
      <c r="F84" s="279"/>
      <c r="G84" s="279"/>
    </row>
    <row r="85" spans="5:7">
      <c r="E85" s="280" t="str">
        <f>IF(AND($F$10+ROW()-21&lt;=65,$F$10&gt;=3,$F$10&lt;=60),VLOOKUP($F$10+ROW()-21,'תעריפי פרמיה מוגדלת עתיר כבוד'!$A$8:$A$90,1,TRUE),"")</f>
        <v/>
      </c>
      <c r="F85" s="279"/>
      <c r="G85" s="279"/>
    </row>
    <row r="86" spans="5:7">
      <c r="E86" s="280" t="str">
        <f>IF(AND($F$10+ROW()-21&lt;=65,$F$10&gt;=3,$F$10&lt;=60),VLOOKUP($F$10+ROW()-21,'תעריפי פרמיה מוגדלת עתיר כבוד'!$A$8:$A$90,1,TRUE),"")</f>
        <v/>
      </c>
      <c r="F86" s="279"/>
      <c r="G86" s="279"/>
    </row>
  </sheetData>
  <sheetProtection password="CC66" sheet="1" objects="1" scenarios="1" selectLockedCells="1"/>
  <sortState ref="E12:F12">
    <sortCondition descending="1" ref="E12"/>
  </sortState>
  <conditionalFormatting sqref="I27">
    <cfRule type="cellIs" dxfId="4" priority="9" operator="notEqual">
      <formula>$I$27</formula>
    </cfRule>
  </conditionalFormatting>
  <conditionalFormatting sqref="E21:G83 E22:E86">
    <cfRule type="cellIs" dxfId="3" priority="7" operator="notEqual">
      <formula>$I$27</formula>
    </cfRule>
  </conditionalFormatting>
  <conditionalFormatting sqref="E18">
    <cfRule type="cellIs" dxfId="2" priority="6" operator="equal">
      <formula>"תקופת המתנה"</formula>
    </cfRule>
  </conditionalFormatting>
  <conditionalFormatting sqref="F18">
    <cfRule type="cellIs" dxfId="1" priority="14" operator="equal">
      <formula>$M$18</formula>
    </cfRule>
  </conditionalFormatting>
  <conditionalFormatting sqref="G18">
    <cfRule type="cellIs" dxfId="0" priority="1" operator="equal">
      <formula>$M$20</formula>
    </cfRule>
  </conditionalFormatting>
  <dataValidations count="4">
    <dataValidation type="list" allowBlank="1" showInputMessage="1" showErrorMessage="1" sqref="F14">
      <formula1>"זכר,נקבה"</formula1>
    </dataValidation>
    <dataValidation type="list" allowBlank="1" showInputMessage="1" showErrorMessage="1" sqref="F12">
      <formula1>$S$6:$S$10</formula1>
    </dataValidation>
    <dataValidation type="whole" allowBlank="1" showInputMessage="1" showErrorMessage="1" error="טווח גיל הכניסה לביטוח  3 עד 60 שנה_x000a__x000a_" sqref="F10">
      <formula1>3</formula1>
      <formula2>60</formula2>
    </dataValidation>
    <dataValidation type="whole" showInputMessage="1" showErrorMessage="1" error="סכום הביטוח לכיסוי  בין 1,000 ל 20,000 לחודש" sqref="F16">
      <formula1>1000</formula1>
      <formula2>20000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גיליון3"/>
  <dimension ref="A1:AE104"/>
  <sheetViews>
    <sheetView rightToLeft="1" topLeftCell="H1" workbookViewId="0">
      <selection activeCell="J14" sqref="J14"/>
    </sheetView>
  </sheetViews>
  <sheetFormatPr defaultRowHeight="14.25"/>
  <cols>
    <col min="1" max="7" width="0" hidden="1" customWidth="1"/>
    <col min="11" max="11" width="10.375" bestFit="1" customWidth="1"/>
    <col min="12" max="12" width="12.375" customWidth="1"/>
    <col min="22" max="22" width="13" bestFit="1" customWidth="1"/>
    <col min="263" max="269" width="0" hidden="1" customWidth="1"/>
    <col min="273" max="273" width="10.375" bestFit="1" customWidth="1"/>
    <col min="519" max="525" width="0" hidden="1" customWidth="1"/>
    <col min="529" max="529" width="10.375" bestFit="1" customWidth="1"/>
    <col min="775" max="781" width="0" hidden="1" customWidth="1"/>
    <col min="785" max="785" width="10.375" bestFit="1" customWidth="1"/>
    <col min="1031" max="1037" width="0" hidden="1" customWidth="1"/>
    <col min="1041" max="1041" width="10.375" bestFit="1" customWidth="1"/>
    <col min="1287" max="1293" width="0" hidden="1" customWidth="1"/>
    <col min="1297" max="1297" width="10.375" bestFit="1" customWidth="1"/>
    <col min="1543" max="1549" width="0" hidden="1" customWidth="1"/>
    <col min="1553" max="1553" width="10.375" bestFit="1" customWidth="1"/>
    <col min="1799" max="1805" width="0" hidden="1" customWidth="1"/>
    <col min="1809" max="1809" width="10.375" bestFit="1" customWidth="1"/>
    <col min="2055" max="2061" width="0" hidden="1" customWidth="1"/>
    <col min="2065" max="2065" width="10.375" bestFit="1" customWidth="1"/>
    <col min="2311" max="2317" width="0" hidden="1" customWidth="1"/>
    <col min="2321" max="2321" width="10.375" bestFit="1" customWidth="1"/>
    <col min="2567" max="2573" width="0" hidden="1" customWidth="1"/>
    <col min="2577" max="2577" width="10.375" bestFit="1" customWidth="1"/>
    <col min="2823" max="2829" width="0" hidden="1" customWidth="1"/>
    <col min="2833" max="2833" width="10.375" bestFit="1" customWidth="1"/>
    <col min="3079" max="3085" width="0" hidden="1" customWidth="1"/>
    <col min="3089" max="3089" width="10.375" bestFit="1" customWidth="1"/>
    <col min="3335" max="3341" width="0" hidden="1" customWidth="1"/>
    <col min="3345" max="3345" width="10.375" bestFit="1" customWidth="1"/>
    <col min="3591" max="3597" width="0" hidden="1" customWidth="1"/>
    <col min="3601" max="3601" width="10.375" bestFit="1" customWidth="1"/>
    <col min="3847" max="3853" width="0" hidden="1" customWidth="1"/>
    <col min="3857" max="3857" width="10.375" bestFit="1" customWidth="1"/>
    <col min="4103" max="4109" width="0" hidden="1" customWidth="1"/>
    <col min="4113" max="4113" width="10.375" bestFit="1" customWidth="1"/>
    <col min="4359" max="4365" width="0" hidden="1" customWidth="1"/>
    <col min="4369" max="4369" width="10.375" bestFit="1" customWidth="1"/>
    <col min="4615" max="4621" width="0" hidden="1" customWidth="1"/>
    <col min="4625" max="4625" width="10.375" bestFit="1" customWidth="1"/>
    <col min="4871" max="4877" width="0" hidden="1" customWidth="1"/>
    <col min="4881" max="4881" width="10.375" bestFit="1" customWidth="1"/>
    <col min="5127" max="5133" width="0" hidden="1" customWidth="1"/>
    <col min="5137" max="5137" width="10.375" bestFit="1" customWidth="1"/>
    <col min="5383" max="5389" width="0" hidden="1" customWidth="1"/>
    <col min="5393" max="5393" width="10.375" bestFit="1" customWidth="1"/>
    <col min="5639" max="5645" width="0" hidden="1" customWidth="1"/>
    <col min="5649" max="5649" width="10.375" bestFit="1" customWidth="1"/>
    <col min="5895" max="5901" width="0" hidden="1" customWidth="1"/>
    <col min="5905" max="5905" width="10.375" bestFit="1" customWidth="1"/>
    <col min="6151" max="6157" width="0" hidden="1" customWidth="1"/>
    <col min="6161" max="6161" width="10.375" bestFit="1" customWidth="1"/>
    <col min="6407" max="6413" width="0" hidden="1" customWidth="1"/>
    <col min="6417" max="6417" width="10.375" bestFit="1" customWidth="1"/>
    <col min="6663" max="6669" width="0" hidden="1" customWidth="1"/>
    <col min="6673" max="6673" width="10.375" bestFit="1" customWidth="1"/>
    <col min="6919" max="6925" width="0" hidden="1" customWidth="1"/>
    <col min="6929" max="6929" width="10.375" bestFit="1" customWidth="1"/>
    <col min="7175" max="7181" width="0" hidden="1" customWidth="1"/>
    <col min="7185" max="7185" width="10.375" bestFit="1" customWidth="1"/>
    <col min="7431" max="7437" width="0" hidden="1" customWidth="1"/>
    <col min="7441" max="7441" width="10.375" bestFit="1" customWidth="1"/>
    <col min="7687" max="7693" width="0" hidden="1" customWidth="1"/>
    <col min="7697" max="7697" width="10.375" bestFit="1" customWidth="1"/>
    <col min="7943" max="7949" width="0" hidden="1" customWidth="1"/>
    <col min="7953" max="7953" width="10.375" bestFit="1" customWidth="1"/>
    <col min="8199" max="8205" width="0" hidden="1" customWidth="1"/>
    <col min="8209" max="8209" width="10.375" bestFit="1" customWidth="1"/>
    <col min="8455" max="8461" width="0" hidden="1" customWidth="1"/>
    <col min="8465" max="8465" width="10.375" bestFit="1" customWidth="1"/>
    <col min="8711" max="8717" width="0" hidden="1" customWidth="1"/>
    <col min="8721" max="8721" width="10.375" bestFit="1" customWidth="1"/>
    <col min="8967" max="8973" width="0" hidden="1" customWidth="1"/>
    <col min="8977" max="8977" width="10.375" bestFit="1" customWidth="1"/>
    <col min="9223" max="9229" width="0" hidden="1" customWidth="1"/>
    <col min="9233" max="9233" width="10.375" bestFit="1" customWidth="1"/>
    <col min="9479" max="9485" width="0" hidden="1" customWidth="1"/>
    <col min="9489" max="9489" width="10.375" bestFit="1" customWidth="1"/>
    <col min="9735" max="9741" width="0" hidden="1" customWidth="1"/>
    <col min="9745" max="9745" width="10.375" bestFit="1" customWidth="1"/>
    <col min="9991" max="9997" width="0" hidden="1" customWidth="1"/>
    <col min="10001" max="10001" width="10.375" bestFit="1" customWidth="1"/>
    <col min="10247" max="10253" width="0" hidden="1" customWidth="1"/>
    <col min="10257" max="10257" width="10.375" bestFit="1" customWidth="1"/>
    <col min="10503" max="10509" width="0" hidden="1" customWidth="1"/>
    <col min="10513" max="10513" width="10.375" bestFit="1" customWidth="1"/>
    <col min="10759" max="10765" width="0" hidden="1" customWidth="1"/>
    <col min="10769" max="10769" width="10.375" bestFit="1" customWidth="1"/>
    <col min="11015" max="11021" width="0" hidden="1" customWidth="1"/>
    <col min="11025" max="11025" width="10.375" bestFit="1" customWidth="1"/>
    <col min="11271" max="11277" width="0" hidden="1" customWidth="1"/>
    <col min="11281" max="11281" width="10.375" bestFit="1" customWidth="1"/>
    <col min="11527" max="11533" width="0" hidden="1" customWidth="1"/>
    <col min="11537" max="11537" width="10.375" bestFit="1" customWidth="1"/>
    <col min="11783" max="11789" width="0" hidden="1" customWidth="1"/>
    <col min="11793" max="11793" width="10.375" bestFit="1" customWidth="1"/>
    <col min="12039" max="12045" width="0" hidden="1" customWidth="1"/>
    <col min="12049" max="12049" width="10.375" bestFit="1" customWidth="1"/>
    <col min="12295" max="12301" width="0" hidden="1" customWidth="1"/>
    <col min="12305" max="12305" width="10.375" bestFit="1" customWidth="1"/>
    <col min="12551" max="12557" width="0" hidden="1" customWidth="1"/>
    <col min="12561" max="12561" width="10.375" bestFit="1" customWidth="1"/>
    <col min="12807" max="12813" width="0" hidden="1" customWidth="1"/>
    <col min="12817" max="12817" width="10.375" bestFit="1" customWidth="1"/>
    <col min="13063" max="13069" width="0" hidden="1" customWidth="1"/>
    <col min="13073" max="13073" width="10.375" bestFit="1" customWidth="1"/>
    <col min="13319" max="13325" width="0" hidden="1" customWidth="1"/>
    <col min="13329" max="13329" width="10.375" bestFit="1" customWidth="1"/>
    <col min="13575" max="13581" width="0" hidden="1" customWidth="1"/>
    <col min="13585" max="13585" width="10.375" bestFit="1" customWidth="1"/>
    <col min="13831" max="13837" width="0" hidden="1" customWidth="1"/>
    <col min="13841" max="13841" width="10.375" bestFit="1" customWidth="1"/>
    <col min="14087" max="14093" width="0" hidden="1" customWidth="1"/>
    <col min="14097" max="14097" width="10.375" bestFit="1" customWidth="1"/>
    <col min="14343" max="14349" width="0" hidden="1" customWidth="1"/>
    <col min="14353" max="14353" width="10.375" bestFit="1" customWidth="1"/>
    <col min="14599" max="14605" width="0" hidden="1" customWidth="1"/>
    <col min="14609" max="14609" width="10.375" bestFit="1" customWidth="1"/>
    <col min="14855" max="14861" width="0" hidden="1" customWidth="1"/>
    <col min="14865" max="14865" width="10.375" bestFit="1" customWidth="1"/>
    <col min="15111" max="15117" width="0" hidden="1" customWidth="1"/>
    <col min="15121" max="15121" width="10.375" bestFit="1" customWidth="1"/>
    <col min="15367" max="15373" width="0" hidden="1" customWidth="1"/>
    <col min="15377" max="15377" width="10.375" bestFit="1" customWidth="1"/>
    <col min="15623" max="15629" width="0" hidden="1" customWidth="1"/>
    <col min="15633" max="15633" width="10.375" bestFit="1" customWidth="1"/>
    <col min="15879" max="15885" width="0" hidden="1" customWidth="1"/>
    <col min="15889" max="15889" width="10.375" bestFit="1" customWidth="1"/>
    <col min="16135" max="16141" width="0" hidden="1" customWidth="1"/>
    <col min="16145" max="16145" width="10.375" bestFit="1" customWidth="1"/>
  </cols>
  <sheetData>
    <row r="1" spans="1:31">
      <c r="I1" s="6" t="s">
        <v>69</v>
      </c>
      <c r="T1" t="s">
        <v>35</v>
      </c>
      <c r="U1">
        <v>11962</v>
      </c>
    </row>
    <row r="2" spans="1:31" ht="13.5" customHeight="1">
      <c r="C2" s="6" t="s">
        <v>69</v>
      </c>
      <c r="I2" s="75"/>
      <c r="J2" s="320"/>
      <c r="K2" s="320"/>
      <c r="T2" t="s">
        <v>36</v>
      </c>
      <c r="U2">
        <f>תפריט!C39</f>
        <v>12160</v>
      </c>
    </row>
    <row r="3" spans="1:31" ht="13.5" customHeight="1">
      <c r="C3" s="6"/>
      <c r="I3" s="75"/>
      <c r="J3" s="121"/>
      <c r="K3" s="121"/>
    </row>
    <row r="4" spans="1:31" ht="13.5" customHeight="1">
      <c r="C4" s="6"/>
      <c r="I4" s="75"/>
      <c r="J4" s="121"/>
      <c r="K4" s="121"/>
    </row>
    <row r="5" spans="1:31" ht="13.5" customHeight="1" thickBot="1">
      <c r="C5" s="6"/>
      <c r="I5" s="75"/>
      <c r="J5" s="121"/>
      <c r="K5" s="121"/>
      <c r="R5">
        <v>12160</v>
      </c>
      <c r="T5" t="s">
        <v>131</v>
      </c>
      <c r="U5" s="186">
        <v>0</v>
      </c>
      <c r="V5" s="186">
        <v>0</v>
      </c>
      <c r="W5" s="186">
        <v>0</v>
      </c>
      <c r="X5" s="186">
        <v>0</v>
      </c>
      <c r="Y5" s="186">
        <v>0</v>
      </c>
    </row>
    <row r="6" spans="1:31" ht="45.75" thickBot="1">
      <c r="E6" s="76"/>
      <c r="F6" s="76"/>
      <c r="H6" s="128" t="s">
        <v>8</v>
      </c>
      <c r="I6" s="129" t="s">
        <v>70</v>
      </c>
      <c r="J6" s="129" t="s">
        <v>71</v>
      </c>
      <c r="K6" s="129" t="s">
        <v>72</v>
      </c>
      <c r="L6" s="130" t="s">
        <v>73</v>
      </c>
      <c r="M6" s="131" t="s">
        <v>85</v>
      </c>
      <c r="N6" s="120" t="s">
        <v>86</v>
      </c>
      <c r="O6" s="110" t="s">
        <v>87</v>
      </c>
      <c r="P6" s="110" t="s">
        <v>88</v>
      </c>
      <c r="Q6" s="110" t="s">
        <v>166</v>
      </c>
      <c r="R6" s="121" t="s">
        <v>241</v>
      </c>
      <c r="T6" s="8" t="s">
        <v>8</v>
      </c>
      <c r="U6" s="7" t="str">
        <f>I6</f>
        <v>הפניקס בריאות טובה</v>
      </c>
      <c r="V6" s="7" t="str">
        <f>J6</f>
        <v>הפניקס בריאות שלמה</v>
      </c>
      <c r="W6" s="7" t="str">
        <f>K6</f>
        <v>הפניקס בריאות כסף</v>
      </c>
      <c r="X6" s="77" t="s">
        <v>73</v>
      </c>
      <c r="Y6" s="117" t="s">
        <v>85</v>
      </c>
      <c r="Z6" s="110" t="s">
        <v>86</v>
      </c>
      <c r="AA6" s="110" t="s">
        <v>87</v>
      </c>
      <c r="AB6" s="110" t="s">
        <v>88</v>
      </c>
      <c r="AC6" s="110" t="s">
        <v>167</v>
      </c>
      <c r="AD6" s="110" t="s">
        <v>241</v>
      </c>
    </row>
    <row r="7" spans="1:31" ht="18">
      <c r="E7" s="78"/>
      <c r="F7" s="79" t="s">
        <v>74</v>
      </c>
      <c r="H7" s="122" t="s">
        <v>14</v>
      </c>
      <c r="I7" s="123">
        <v>16.62</v>
      </c>
      <c r="J7" s="124">
        <v>27.079231994634025</v>
      </c>
      <c r="K7" s="125">
        <v>47.61</v>
      </c>
      <c r="L7" s="126">
        <v>10.029999999999999</v>
      </c>
      <c r="M7" s="127">
        <v>4.54</v>
      </c>
      <c r="N7" s="116">
        <v>3</v>
      </c>
      <c r="O7" s="116">
        <v>5.9</v>
      </c>
      <c r="P7">
        <v>5.66</v>
      </c>
      <c r="Q7" s="27">
        <v>9.1876125614831636</v>
      </c>
      <c r="R7" s="127">
        <v>4.54</v>
      </c>
      <c r="T7">
        <v>0</v>
      </c>
      <c r="U7" s="84">
        <f>I7/$U$1*$U$2*(1-$U$5)</f>
        <v>16.895101153653236</v>
      </c>
      <c r="V7" s="84">
        <f>J7/$U$1*$U$2*(1-$U$5)</f>
        <v>27.527458707135075</v>
      </c>
      <c r="W7" s="84">
        <f>K7/$U$1*$U$2*(1-$U$5)</f>
        <v>48.39806052499582</v>
      </c>
      <c r="X7" s="84">
        <f>L7/$U$1*$U$2</f>
        <v>10.19602073231901</v>
      </c>
      <c r="Y7" s="84">
        <f>M7/$U$1*$U$2</f>
        <v>4.6151479685671291</v>
      </c>
      <c r="Z7" s="84">
        <f>N7/$U$1*$U$2</f>
        <v>3.0496572479518473</v>
      </c>
      <c r="AA7" s="84">
        <f>O7/$U$1*$U$2</f>
        <v>5.9976592543053</v>
      </c>
      <c r="AB7" s="84">
        <f t="shared" ref="AB7:AC31" si="0">P7/$U$1*$U$2</f>
        <v>5.7536866744691526</v>
      </c>
      <c r="AC7" s="84">
        <f t="shared" si="0"/>
        <v>9.3396897465001896</v>
      </c>
      <c r="AD7" s="84">
        <f>R7/$R$5*$U$2</f>
        <v>4.54</v>
      </c>
      <c r="AE7" s="27">
        <f>4.88/9897*U2</f>
        <v>5.9958371223603111</v>
      </c>
    </row>
    <row r="8" spans="1:31" ht="15.75">
      <c r="A8">
        <v>9.83</v>
      </c>
      <c r="B8" s="85">
        <v>11.982366628830874</v>
      </c>
      <c r="C8" s="86">
        <v>12.333125236473704</v>
      </c>
      <c r="D8" s="87">
        <v>14.143492243662505</v>
      </c>
      <c r="E8" s="88">
        <v>2.622325499824623</v>
      </c>
      <c r="F8" s="89">
        <v>57.861444263279822</v>
      </c>
      <c r="G8" s="90">
        <f>F8+E8+D8+C8+B8+A8</f>
        <v>108.77275387207153</v>
      </c>
      <c r="H8" s="8" t="s">
        <v>15</v>
      </c>
      <c r="I8" s="80">
        <v>67</v>
      </c>
      <c r="J8" s="81">
        <v>77.225957910622952</v>
      </c>
      <c r="K8" s="82">
        <v>108.77</v>
      </c>
      <c r="L8" s="83">
        <v>10.029999999999999</v>
      </c>
      <c r="M8" s="119">
        <v>17.03</v>
      </c>
      <c r="N8">
        <v>27</v>
      </c>
      <c r="O8">
        <v>9.83</v>
      </c>
      <c r="P8">
        <v>14.14</v>
      </c>
      <c r="Q8" s="27">
        <v>43.762915738190117</v>
      </c>
      <c r="R8" s="119">
        <v>17.03</v>
      </c>
      <c r="T8">
        <v>21</v>
      </c>
      <c r="U8" s="84">
        <f t="shared" ref="U8:U30" si="1">I8/$U$1*$U$2*(1-$U$5)</f>
        <v>68.109011870924604</v>
      </c>
      <c r="V8" s="84">
        <f t="shared" ref="V8:V30" si="2">J8/$U$1*$U$2*(1-$U$5)</f>
        <v>78.504234090718526</v>
      </c>
      <c r="W8" s="84">
        <f t="shared" ref="W8:W30" si="3">K8/$U$1*$U$2*(1-$U$5)</f>
        <v>110.57040628657414</v>
      </c>
      <c r="X8" s="84">
        <f t="shared" ref="X8:Y34" si="4">L8/$U$1*$U$2</f>
        <v>10.19602073231901</v>
      </c>
      <c r="Y8" s="84">
        <f t="shared" si="4"/>
        <v>17.311887644206656</v>
      </c>
      <c r="Z8" s="84">
        <f t="shared" ref="Z8:Z30" si="5">N8/$U$1*$U$2</f>
        <v>27.446915231566628</v>
      </c>
      <c r="AA8" s="84">
        <f t="shared" ref="AA8:AA30" si="6">O8/$U$1*$U$2</f>
        <v>9.9927102491222204</v>
      </c>
      <c r="AB8" s="84">
        <f t="shared" si="0"/>
        <v>14.374051162013043</v>
      </c>
      <c r="AC8" s="84">
        <f t="shared" si="0"/>
        <v>44.487297724159156</v>
      </c>
      <c r="AD8" s="84">
        <f t="shared" ref="AD8:AD34" si="7">R8/$R$5*$U$2</f>
        <v>17.03</v>
      </c>
    </row>
    <row r="9" spans="1:31" ht="15.75">
      <c r="A9">
        <v>9.83</v>
      </c>
      <c r="B9" s="85">
        <v>11.982366628830874</v>
      </c>
      <c r="C9" s="86">
        <v>12.333125236473704</v>
      </c>
      <c r="D9" s="87">
        <v>14.143492243662505</v>
      </c>
      <c r="E9" s="88">
        <v>2.622325499824623</v>
      </c>
      <c r="F9" s="89">
        <v>71.216692697159516</v>
      </c>
      <c r="G9" s="90">
        <f t="shared" ref="G9:G30" si="8">F9+E9+D9+C9+B9+A9</f>
        <v>122.12800230595123</v>
      </c>
      <c r="H9" s="8" t="s">
        <v>10</v>
      </c>
      <c r="I9" s="80">
        <v>67</v>
      </c>
      <c r="J9" s="81">
        <v>84.2464995388614</v>
      </c>
      <c r="K9" s="82">
        <v>122.14</v>
      </c>
      <c r="L9" s="83">
        <v>10.029999999999999</v>
      </c>
      <c r="M9" s="119">
        <v>17.96</v>
      </c>
      <c r="N9">
        <v>27</v>
      </c>
      <c r="O9">
        <v>9.83</v>
      </c>
      <c r="P9">
        <v>14.14</v>
      </c>
      <c r="Q9" s="27">
        <v>43.762915738190117</v>
      </c>
      <c r="R9" s="119">
        <v>17.96</v>
      </c>
      <c r="T9">
        <v>30</v>
      </c>
      <c r="U9" s="84">
        <f t="shared" si="1"/>
        <v>68.109011870924604</v>
      </c>
      <c r="V9" s="84">
        <f t="shared" si="2"/>
        <v>85.640982644420205</v>
      </c>
      <c r="W9" s="84">
        <f t="shared" si="3"/>
        <v>124.16171208827954</v>
      </c>
      <c r="X9" s="84">
        <f t="shared" si="4"/>
        <v>10.19602073231901</v>
      </c>
      <c r="Y9" s="84">
        <f t="shared" si="4"/>
        <v>18.257281391071729</v>
      </c>
      <c r="Z9" s="84">
        <f t="shared" si="5"/>
        <v>27.446915231566628</v>
      </c>
      <c r="AA9" s="84">
        <f t="shared" si="6"/>
        <v>9.9927102491222204</v>
      </c>
      <c r="AB9" s="84">
        <f t="shared" si="0"/>
        <v>14.374051162013043</v>
      </c>
      <c r="AC9" s="84">
        <f t="shared" si="0"/>
        <v>44.487297724159156</v>
      </c>
      <c r="AD9" s="84">
        <f t="shared" si="7"/>
        <v>17.96</v>
      </c>
    </row>
    <row r="10" spans="1:31" ht="15.75">
      <c r="A10">
        <v>9.83</v>
      </c>
      <c r="B10" s="85">
        <v>11.982366628830874</v>
      </c>
      <c r="C10" s="86">
        <v>12.333125236473704</v>
      </c>
      <c r="D10" s="87">
        <v>14.143492243662505</v>
      </c>
      <c r="E10" s="88">
        <v>2.622325499824623</v>
      </c>
      <c r="F10" s="91">
        <v>89.743900234073053</v>
      </c>
      <c r="G10" s="90">
        <f t="shared" si="8"/>
        <v>140.65520984286476</v>
      </c>
      <c r="H10" s="8" t="s">
        <v>11</v>
      </c>
      <c r="I10" s="80">
        <v>67</v>
      </c>
      <c r="J10" s="81">
        <v>94.27584472205919</v>
      </c>
      <c r="K10" s="82">
        <v>140.63</v>
      </c>
      <c r="L10" s="83">
        <v>10.029999999999999</v>
      </c>
      <c r="M10" s="119">
        <v>19.48</v>
      </c>
      <c r="N10">
        <v>27</v>
      </c>
      <c r="O10">
        <v>9.83</v>
      </c>
      <c r="P10">
        <v>14.14</v>
      </c>
      <c r="Q10" s="27">
        <v>43.762915738190117</v>
      </c>
      <c r="R10" s="119">
        <v>19.48</v>
      </c>
      <c r="T10">
        <v>35</v>
      </c>
      <c r="U10" s="84">
        <f t="shared" si="1"/>
        <v>68.109011870924604</v>
      </c>
      <c r="V10" s="84">
        <f t="shared" si="2"/>
        <v>95.836337721136914</v>
      </c>
      <c r="W10" s="84">
        <f t="shared" si="3"/>
        <v>142.95776625982276</v>
      </c>
      <c r="X10" s="84">
        <f t="shared" si="4"/>
        <v>10.19602073231901</v>
      </c>
      <c r="Y10" s="84">
        <f t="shared" si="4"/>
        <v>19.802441063367329</v>
      </c>
      <c r="Z10" s="84">
        <f t="shared" si="5"/>
        <v>27.446915231566628</v>
      </c>
      <c r="AA10" s="84">
        <f t="shared" si="6"/>
        <v>9.9927102491222204</v>
      </c>
      <c r="AB10" s="84">
        <f t="shared" si="0"/>
        <v>14.374051162013043</v>
      </c>
      <c r="AC10" s="84">
        <f t="shared" si="0"/>
        <v>44.487297724159156</v>
      </c>
      <c r="AD10" s="84">
        <f t="shared" si="7"/>
        <v>19.48</v>
      </c>
    </row>
    <row r="11" spans="1:31" ht="15.75">
      <c r="A11">
        <v>9.83</v>
      </c>
      <c r="B11" s="85">
        <v>11.982366628830874</v>
      </c>
      <c r="C11" s="86">
        <v>12.333125236473704</v>
      </c>
      <c r="D11" s="87">
        <v>14.143492243662505</v>
      </c>
      <c r="E11" s="88">
        <v>2.622325499824623</v>
      </c>
      <c r="F11" s="91">
        <v>108.71945240319582</v>
      </c>
      <c r="G11" s="90">
        <f t="shared" si="8"/>
        <v>159.63076201198754</v>
      </c>
      <c r="H11" s="8">
        <v>40</v>
      </c>
      <c r="I11" s="80">
        <v>67</v>
      </c>
      <c r="J11" s="81">
        <v>102.29932086861743</v>
      </c>
      <c r="K11" s="92">
        <v>159.60455505020167</v>
      </c>
      <c r="L11" s="83">
        <v>10.029999999999999</v>
      </c>
      <c r="M11" s="119">
        <v>21.83</v>
      </c>
      <c r="N11">
        <v>27</v>
      </c>
      <c r="O11">
        <v>9.83</v>
      </c>
      <c r="P11">
        <v>14.14</v>
      </c>
      <c r="Q11" s="27">
        <v>43.762915738190117</v>
      </c>
      <c r="R11" s="119">
        <v>21.83</v>
      </c>
      <c r="T11">
        <v>40</v>
      </c>
      <c r="U11" s="84">
        <f t="shared" si="1"/>
        <v>68.109011870924604</v>
      </c>
      <c r="V11" s="84">
        <f t="shared" si="2"/>
        <v>103.99262178251028</v>
      </c>
      <c r="W11" s="84">
        <f t="shared" si="3"/>
        <v>162.24639603832571</v>
      </c>
      <c r="X11" s="84">
        <f t="shared" si="4"/>
        <v>10.19602073231901</v>
      </c>
      <c r="Y11" s="84">
        <f t="shared" si="4"/>
        <v>22.191339240929608</v>
      </c>
      <c r="Z11" s="84">
        <f t="shared" si="5"/>
        <v>27.446915231566628</v>
      </c>
      <c r="AA11" s="84">
        <f t="shared" si="6"/>
        <v>9.9927102491222204</v>
      </c>
      <c r="AB11" s="84">
        <f t="shared" si="0"/>
        <v>14.374051162013043</v>
      </c>
      <c r="AC11" s="84">
        <f t="shared" si="0"/>
        <v>44.487297724159156</v>
      </c>
      <c r="AD11" s="84">
        <f t="shared" si="7"/>
        <v>21.83</v>
      </c>
      <c r="AE11">
        <f>108.75</f>
        <v>108.75</v>
      </c>
    </row>
    <row r="12" spans="1:31" ht="15.75">
      <c r="A12">
        <v>9.83</v>
      </c>
      <c r="B12" s="85">
        <v>11.982366628830874</v>
      </c>
      <c r="C12" s="86">
        <v>12.333125236473704</v>
      </c>
      <c r="D12" s="87">
        <v>14.143492243662505</v>
      </c>
      <c r="E12" s="88">
        <v>2.622325499824623</v>
      </c>
      <c r="F12" s="91">
        <v>108.71945240319582</v>
      </c>
      <c r="G12" s="90">
        <f t="shared" si="8"/>
        <v>159.63076201198754</v>
      </c>
      <c r="H12" s="8" t="s">
        <v>75</v>
      </c>
      <c r="I12" s="80">
        <v>67</v>
      </c>
      <c r="J12" s="81">
        <v>102.29932086861743</v>
      </c>
      <c r="K12" s="92">
        <v>159.60455505020167</v>
      </c>
      <c r="L12" s="83">
        <v>18.52</v>
      </c>
      <c r="M12" s="119">
        <v>21.83</v>
      </c>
      <c r="N12">
        <v>27</v>
      </c>
      <c r="O12">
        <v>9.83</v>
      </c>
      <c r="P12">
        <v>14.14</v>
      </c>
      <c r="Q12" s="27">
        <v>43.762915738190117</v>
      </c>
      <c r="R12" s="119">
        <v>21.83</v>
      </c>
      <c r="T12">
        <v>41</v>
      </c>
      <c r="U12" s="84">
        <f t="shared" si="1"/>
        <v>68.109011870924604</v>
      </c>
      <c r="V12" s="84">
        <f t="shared" si="2"/>
        <v>103.99262178251028</v>
      </c>
      <c r="W12" s="84">
        <f t="shared" si="3"/>
        <v>162.24639603832571</v>
      </c>
      <c r="X12" s="84">
        <f t="shared" si="4"/>
        <v>18.82655074402274</v>
      </c>
      <c r="Y12" s="84">
        <f t="shared" si="4"/>
        <v>22.191339240929608</v>
      </c>
      <c r="Z12" s="84">
        <f t="shared" si="5"/>
        <v>27.446915231566628</v>
      </c>
      <c r="AA12" s="84">
        <f t="shared" si="6"/>
        <v>9.9927102491222204</v>
      </c>
      <c r="AB12" s="84">
        <f t="shared" si="0"/>
        <v>14.374051162013043</v>
      </c>
      <c r="AC12" s="84">
        <f t="shared" si="0"/>
        <v>44.487297724159156</v>
      </c>
      <c r="AD12" s="84">
        <f t="shared" si="7"/>
        <v>21.83</v>
      </c>
    </row>
    <row r="13" spans="1:31" ht="15.75">
      <c r="A13">
        <v>9.83</v>
      </c>
      <c r="B13" s="85">
        <v>11.982366628830874</v>
      </c>
      <c r="C13" s="86">
        <v>12.333125236473704</v>
      </c>
      <c r="D13" s="87">
        <v>14.143492243662505</v>
      </c>
      <c r="E13" s="88">
        <v>2.622325499824623</v>
      </c>
      <c r="F13" s="93">
        <v>134.5</v>
      </c>
      <c r="G13" s="90">
        <f t="shared" si="8"/>
        <v>185.41130960879173</v>
      </c>
      <c r="H13" s="8" t="s">
        <v>76</v>
      </c>
      <c r="I13" s="80">
        <v>67</v>
      </c>
      <c r="J13" s="81">
        <v>121.35507671669322</v>
      </c>
      <c r="K13" s="82">
        <v>185.41</v>
      </c>
      <c r="L13" s="83">
        <v>19.440000000000001</v>
      </c>
      <c r="M13" s="119">
        <v>24.39</v>
      </c>
      <c r="N13">
        <v>27</v>
      </c>
      <c r="O13">
        <v>9.83</v>
      </c>
      <c r="P13">
        <v>14.14</v>
      </c>
      <c r="Q13" s="27">
        <v>43.762915738190117</v>
      </c>
      <c r="R13" s="119">
        <v>24.39</v>
      </c>
      <c r="T13">
        <v>45</v>
      </c>
      <c r="U13" s="84">
        <f t="shared" si="1"/>
        <v>68.109011870924604</v>
      </c>
      <c r="V13" s="84">
        <f t="shared" si="2"/>
        <v>123.363796428272</v>
      </c>
      <c r="W13" s="84">
        <f t="shared" si="3"/>
        <v>188.47898344758403</v>
      </c>
      <c r="X13" s="84">
        <f t="shared" si="4"/>
        <v>19.761778966727974</v>
      </c>
      <c r="Y13" s="84">
        <f t="shared" si="4"/>
        <v>24.793713425848519</v>
      </c>
      <c r="Z13" s="84">
        <f t="shared" si="5"/>
        <v>27.446915231566628</v>
      </c>
      <c r="AA13" s="84">
        <f t="shared" si="6"/>
        <v>9.9927102491222204</v>
      </c>
      <c r="AB13" s="84">
        <f t="shared" si="0"/>
        <v>14.374051162013043</v>
      </c>
      <c r="AC13" s="84">
        <f t="shared" si="0"/>
        <v>44.487297724159156</v>
      </c>
      <c r="AD13" s="84">
        <f t="shared" si="7"/>
        <v>24.39</v>
      </c>
    </row>
    <row r="14" spans="1:31" ht="15.75">
      <c r="A14">
        <v>9.83</v>
      </c>
      <c r="B14" s="85">
        <v>11.982366628830874</v>
      </c>
      <c r="C14" s="86">
        <v>12.333125236473704</v>
      </c>
      <c r="D14" s="87">
        <v>14.143492243662505</v>
      </c>
      <c r="E14" s="88">
        <v>2.622325499824623</v>
      </c>
      <c r="F14" s="93">
        <v>134.5</v>
      </c>
      <c r="G14" s="90">
        <f t="shared" si="8"/>
        <v>185.41130960879173</v>
      </c>
      <c r="H14" s="8">
        <v>50</v>
      </c>
      <c r="I14" s="80">
        <v>67</v>
      </c>
      <c r="J14" s="81">
        <v>121.35507671669322</v>
      </c>
      <c r="K14" s="82">
        <v>185.41</v>
      </c>
      <c r="L14" s="83">
        <v>19.440000000000001</v>
      </c>
      <c r="M14" s="119">
        <v>24.39</v>
      </c>
      <c r="N14">
        <v>27</v>
      </c>
      <c r="O14">
        <v>9.83</v>
      </c>
      <c r="P14">
        <v>14.14</v>
      </c>
      <c r="Q14" s="27">
        <v>43.762915738190117</v>
      </c>
      <c r="R14" s="119">
        <v>24.39</v>
      </c>
      <c r="T14">
        <f>H14</f>
        <v>50</v>
      </c>
      <c r="U14" s="84">
        <f t="shared" si="1"/>
        <v>68.109011870924604</v>
      </c>
      <c r="V14" s="84">
        <f t="shared" si="2"/>
        <v>123.363796428272</v>
      </c>
      <c r="W14" s="84">
        <f t="shared" si="3"/>
        <v>188.47898344758403</v>
      </c>
      <c r="X14" s="84">
        <f t="shared" si="4"/>
        <v>19.761778966727974</v>
      </c>
      <c r="Y14" s="84">
        <f t="shared" si="4"/>
        <v>24.793713425848519</v>
      </c>
      <c r="Z14" s="84">
        <f t="shared" si="5"/>
        <v>27.446915231566628</v>
      </c>
      <c r="AA14" s="84">
        <f t="shared" si="6"/>
        <v>9.9927102491222204</v>
      </c>
      <c r="AB14" s="84">
        <f t="shared" si="0"/>
        <v>14.374051162013043</v>
      </c>
      <c r="AC14" s="84">
        <f t="shared" si="0"/>
        <v>44.487297724159156</v>
      </c>
      <c r="AD14" s="84">
        <f t="shared" si="7"/>
        <v>24.39</v>
      </c>
    </row>
    <row r="15" spans="1:31" ht="15.75">
      <c r="A15">
        <v>9.83</v>
      </c>
      <c r="B15" s="85">
        <v>11.982366628830874</v>
      </c>
      <c r="C15" s="86">
        <v>12.333125236473704</v>
      </c>
      <c r="D15" s="87">
        <v>14.143492243662505</v>
      </c>
      <c r="E15" s="88">
        <v>2.622325499824623</v>
      </c>
      <c r="F15" s="93">
        <v>164.4</v>
      </c>
      <c r="G15" s="90">
        <f t="shared" si="8"/>
        <v>215.31130960879173</v>
      </c>
      <c r="H15" s="8">
        <v>51</v>
      </c>
      <c r="I15" s="80">
        <v>67</v>
      </c>
      <c r="J15" s="81">
        <v>145.4255051563679</v>
      </c>
      <c r="K15" s="92">
        <v>215.30894297996085</v>
      </c>
      <c r="L15" s="94">
        <v>21.536318940219708</v>
      </c>
      <c r="M15" s="119">
        <v>27.25</v>
      </c>
      <c r="N15">
        <v>27</v>
      </c>
      <c r="O15">
        <v>9.83</v>
      </c>
      <c r="P15">
        <v>14.14</v>
      </c>
      <c r="Q15" s="27">
        <v>43.762915738190117</v>
      </c>
      <c r="R15" s="119">
        <v>27.25</v>
      </c>
      <c r="T15">
        <f t="shared" ref="T15:T34" si="9">H15</f>
        <v>51</v>
      </c>
      <c r="U15" s="84">
        <f t="shared" si="1"/>
        <v>68.109011870924604</v>
      </c>
      <c r="V15" s="84">
        <f t="shared" si="2"/>
        <v>147.83264861239206</v>
      </c>
      <c r="W15" s="84">
        <f t="shared" si="3"/>
        <v>218.87282616922957</v>
      </c>
      <c r="X15" s="84">
        <f t="shared" si="4"/>
        <v>21.892797050081228</v>
      </c>
      <c r="Y15" s="84">
        <f t="shared" si="4"/>
        <v>27.701053335562616</v>
      </c>
      <c r="Z15" s="84">
        <f t="shared" si="5"/>
        <v>27.446915231566628</v>
      </c>
      <c r="AA15" s="84">
        <f t="shared" si="6"/>
        <v>9.9927102491222204</v>
      </c>
      <c r="AB15" s="84">
        <f t="shared" si="0"/>
        <v>14.374051162013043</v>
      </c>
      <c r="AC15" s="84">
        <f t="shared" si="0"/>
        <v>44.487297724159156</v>
      </c>
      <c r="AD15" s="84">
        <f t="shared" si="7"/>
        <v>27.25</v>
      </c>
    </row>
    <row r="16" spans="1:31" ht="15.75">
      <c r="A16">
        <v>9.83</v>
      </c>
      <c r="B16" s="85">
        <v>11.982366628830874</v>
      </c>
      <c r="C16" s="86">
        <v>12.333125236473704</v>
      </c>
      <c r="D16" s="87">
        <v>14.143492243662505</v>
      </c>
      <c r="E16" s="88">
        <v>2.622325499824623</v>
      </c>
      <c r="F16" s="93">
        <v>180.82</v>
      </c>
      <c r="G16" s="90">
        <f t="shared" si="8"/>
        <v>231.73130960879172</v>
      </c>
      <c r="H16" s="8">
        <v>52</v>
      </c>
      <c r="I16" s="80">
        <v>67</v>
      </c>
      <c r="J16" s="81">
        <v>145.4255051563679</v>
      </c>
      <c r="K16" s="92">
        <v>231.72894297996083</v>
      </c>
      <c r="L16" s="94">
        <v>22.687680875324901</v>
      </c>
      <c r="M16" s="119">
        <v>30.13</v>
      </c>
      <c r="N16">
        <v>27</v>
      </c>
      <c r="O16">
        <v>9.83</v>
      </c>
      <c r="P16">
        <v>14.14</v>
      </c>
      <c r="Q16" s="27">
        <v>43.762915738190117</v>
      </c>
      <c r="R16" s="119">
        <v>30.13</v>
      </c>
      <c r="T16">
        <f t="shared" si="9"/>
        <v>52</v>
      </c>
      <c r="U16" s="84">
        <f t="shared" si="1"/>
        <v>68.109011870924604</v>
      </c>
      <c r="V16" s="84">
        <f t="shared" si="2"/>
        <v>147.83264861239206</v>
      </c>
      <c r="W16" s="84">
        <f t="shared" si="3"/>
        <v>235.56461683968598</v>
      </c>
      <c r="X16" s="84">
        <f t="shared" si="4"/>
        <v>23.063216806884366</v>
      </c>
      <c r="Y16" s="84">
        <f t="shared" si="4"/>
        <v>30.628724293596385</v>
      </c>
      <c r="Z16" s="84">
        <f t="shared" si="5"/>
        <v>27.446915231566628</v>
      </c>
      <c r="AA16" s="84">
        <f t="shared" si="6"/>
        <v>9.9927102491222204</v>
      </c>
      <c r="AB16" s="84">
        <f t="shared" si="0"/>
        <v>14.374051162013043</v>
      </c>
      <c r="AC16" s="84">
        <f t="shared" si="0"/>
        <v>44.487297724159156</v>
      </c>
      <c r="AD16" s="84">
        <f t="shared" si="7"/>
        <v>30.13</v>
      </c>
    </row>
    <row r="17" spans="1:31" ht="16.5" thickBot="1">
      <c r="A17">
        <v>9.83</v>
      </c>
      <c r="B17" s="95">
        <v>11.982366628830874</v>
      </c>
      <c r="C17" s="96">
        <v>12.333125236473704</v>
      </c>
      <c r="D17" s="97">
        <v>37.338819523269009</v>
      </c>
      <c r="E17" s="88">
        <v>2.622325499824623</v>
      </c>
      <c r="F17" s="93">
        <v>186.86</v>
      </c>
      <c r="G17" s="90">
        <f t="shared" si="8"/>
        <v>260.96663688839823</v>
      </c>
      <c r="H17" s="8">
        <v>53</v>
      </c>
      <c r="I17" s="80">
        <v>67</v>
      </c>
      <c r="J17" s="81">
        <v>145.4255051563679</v>
      </c>
      <c r="K17" s="92">
        <v>237.76894297996085</v>
      </c>
      <c r="L17" s="94">
        <v>23.102785729856649</v>
      </c>
      <c r="M17" s="119">
        <v>31.21</v>
      </c>
      <c r="N17">
        <v>27</v>
      </c>
      <c r="O17">
        <v>9.83</v>
      </c>
      <c r="P17">
        <v>14.14</v>
      </c>
      <c r="Q17" s="27">
        <v>43.762915738190117</v>
      </c>
      <c r="R17" s="119">
        <v>31.21</v>
      </c>
      <c r="T17">
        <f t="shared" si="9"/>
        <v>53</v>
      </c>
      <c r="U17" s="84">
        <f t="shared" si="1"/>
        <v>68.109011870924604</v>
      </c>
      <c r="V17" s="84">
        <f t="shared" si="2"/>
        <v>147.83264861239206</v>
      </c>
      <c r="W17" s="84">
        <f t="shared" si="3"/>
        <v>241.70459343222905</v>
      </c>
      <c r="X17" s="84">
        <f t="shared" si="4"/>
        <v>23.485192649645281</v>
      </c>
      <c r="Y17" s="84">
        <f t="shared" si="4"/>
        <v>31.726600902859055</v>
      </c>
      <c r="Z17" s="84">
        <f t="shared" si="5"/>
        <v>27.446915231566628</v>
      </c>
      <c r="AA17" s="84">
        <f t="shared" si="6"/>
        <v>9.9927102491222204</v>
      </c>
      <c r="AB17" s="84">
        <f t="shared" si="0"/>
        <v>14.374051162013043</v>
      </c>
      <c r="AC17" s="84">
        <f t="shared" si="0"/>
        <v>44.487297724159156</v>
      </c>
      <c r="AD17" s="84">
        <f t="shared" si="7"/>
        <v>31.209999999999997</v>
      </c>
    </row>
    <row r="18" spans="1:31" ht="15.75">
      <c r="A18">
        <v>9.83</v>
      </c>
      <c r="B18" s="98">
        <v>11.982366628830874</v>
      </c>
      <c r="C18" s="99">
        <v>12.333125236473704</v>
      </c>
      <c r="D18" s="100">
        <v>37.338819523269009</v>
      </c>
      <c r="E18" s="88">
        <v>2.622325499824623</v>
      </c>
      <c r="F18" s="93">
        <v>195.11</v>
      </c>
      <c r="G18" s="90">
        <f t="shared" si="8"/>
        <v>269.21663688839823</v>
      </c>
      <c r="H18" s="8">
        <v>54</v>
      </c>
      <c r="I18" s="80">
        <v>67</v>
      </c>
      <c r="J18" s="81">
        <v>145.4255051563679</v>
      </c>
      <c r="K18" s="92">
        <v>246.01894297996085</v>
      </c>
      <c r="L18" s="94">
        <v>23.686163989268088</v>
      </c>
      <c r="M18" s="119">
        <v>32.35</v>
      </c>
      <c r="N18">
        <v>27</v>
      </c>
      <c r="O18">
        <v>9.83</v>
      </c>
      <c r="P18">
        <v>14.14</v>
      </c>
      <c r="Q18" s="27">
        <v>43.762915738190117</v>
      </c>
      <c r="R18" s="119">
        <v>32.35</v>
      </c>
      <c r="T18">
        <f t="shared" si="9"/>
        <v>54</v>
      </c>
      <c r="U18" s="84">
        <f t="shared" si="1"/>
        <v>68.109011870924604</v>
      </c>
      <c r="V18" s="84">
        <f t="shared" si="2"/>
        <v>147.83264861239206</v>
      </c>
      <c r="W18" s="84">
        <f t="shared" si="3"/>
        <v>250.09115086409665</v>
      </c>
      <c r="X18" s="84">
        <f t="shared" si="4"/>
        <v>24.07822722868249</v>
      </c>
      <c r="Y18" s="84">
        <f t="shared" si="4"/>
        <v>32.885470657080759</v>
      </c>
      <c r="Z18" s="84">
        <f t="shared" si="5"/>
        <v>27.446915231566628</v>
      </c>
      <c r="AA18" s="84">
        <f t="shared" si="6"/>
        <v>9.9927102491222204</v>
      </c>
      <c r="AB18" s="84">
        <f t="shared" si="0"/>
        <v>14.374051162013043</v>
      </c>
      <c r="AC18" s="84">
        <f t="shared" si="0"/>
        <v>44.487297724159156</v>
      </c>
      <c r="AD18" s="84">
        <f t="shared" si="7"/>
        <v>32.35</v>
      </c>
    </row>
    <row r="19" spans="1:31" ht="15.75">
      <c r="A19">
        <v>9.83</v>
      </c>
      <c r="B19" s="85">
        <v>11.982366628830874</v>
      </c>
      <c r="C19" s="86">
        <v>12.333125236473704</v>
      </c>
      <c r="D19" s="87">
        <v>37.338819523269009</v>
      </c>
      <c r="E19" s="88">
        <v>2.622325499824623</v>
      </c>
      <c r="F19" s="93">
        <v>201.27</v>
      </c>
      <c r="G19" s="90">
        <f t="shared" si="8"/>
        <v>275.3766368883982</v>
      </c>
      <c r="H19" s="8">
        <v>55</v>
      </c>
      <c r="I19" s="80">
        <v>90.2</v>
      </c>
      <c r="J19" s="81">
        <v>195.57223107235683</v>
      </c>
      <c r="K19" s="92">
        <v>275.37545073629832</v>
      </c>
      <c r="L19" s="94">
        <v>24.119346046784614</v>
      </c>
      <c r="M19" s="119">
        <v>33.74</v>
      </c>
      <c r="N19">
        <v>27</v>
      </c>
      <c r="O19">
        <v>9.83</v>
      </c>
      <c r="P19">
        <v>37.340000000000003</v>
      </c>
      <c r="Q19" s="27">
        <v>66.958243017796619</v>
      </c>
      <c r="R19" s="119">
        <v>33.74</v>
      </c>
      <c r="T19">
        <f t="shared" si="9"/>
        <v>55</v>
      </c>
      <c r="U19" s="84">
        <f t="shared" si="1"/>
        <v>91.693027921752218</v>
      </c>
      <c r="V19" s="84">
        <f t="shared" si="2"/>
        <v>198.80942399597552</v>
      </c>
      <c r="W19" s="84">
        <f t="shared" si="3"/>
        <v>279.93357974865302</v>
      </c>
      <c r="X19" s="84">
        <f t="shared" si="4"/>
        <v>24.51857949581181</v>
      </c>
      <c r="Y19" s="84">
        <f t="shared" si="4"/>
        <v>34.298478515298449</v>
      </c>
      <c r="Z19" s="84">
        <f t="shared" si="5"/>
        <v>27.446915231566628</v>
      </c>
      <c r="AA19" s="84">
        <f t="shared" si="6"/>
        <v>9.9927102491222204</v>
      </c>
      <c r="AB19" s="84">
        <f t="shared" si="0"/>
        <v>37.958067212840668</v>
      </c>
      <c r="AC19" s="84">
        <f t="shared" si="0"/>
        <v>68.066563709781548</v>
      </c>
      <c r="AD19" s="84">
        <f t="shared" si="7"/>
        <v>33.74</v>
      </c>
    </row>
    <row r="20" spans="1:31" ht="15.75">
      <c r="A20">
        <v>9.83</v>
      </c>
      <c r="B20" s="85">
        <v>11.982366628830874</v>
      </c>
      <c r="C20" s="86">
        <v>12.333125236473704</v>
      </c>
      <c r="D20" s="87">
        <v>37.338819523269009</v>
      </c>
      <c r="E20" s="88">
        <v>2.622325499824623</v>
      </c>
      <c r="F20" s="93">
        <v>211.61</v>
      </c>
      <c r="G20" s="90">
        <f t="shared" si="8"/>
        <v>285.71663688839823</v>
      </c>
      <c r="H20" s="8">
        <v>56</v>
      </c>
      <c r="I20" s="80">
        <v>90.2</v>
      </c>
      <c r="J20" s="81">
        <v>195.57223107235683</v>
      </c>
      <c r="K20" s="92">
        <v>285.71545073629835</v>
      </c>
      <c r="L20" s="94">
        <v>24.842891162907687</v>
      </c>
      <c r="M20" s="119">
        <v>35.56</v>
      </c>
      <c r="N20">
        <v>27</v>
      </c>
      <c r="O20">
        <v>9.83</v>
      </c>
      <c r="P20">
        <v>37.340000000000003</v>
      </c>
      <c r="Q20" s="27">
        <v>66.958243017796619</v>
      </c>
      <c r="R20" s="119">
        <v>35.56</v>
      </c>
      <c r="T20">
        <f t="shared" si="9"/>
        <v>56</v>
      </c>
      <c r="U20" s="84">
        <f t="shared" si="1"/>
        <v>91.693027921752218</v>
      </c>
      <c r="V20" s="84">
        <f t="shared" si="2"/>
        <v>198.80942399597552</v>
      </c>
      <c r="W20" s="84">
        <f t="shared" si="3"/>
        <v>290.44473172992713</v>
      </c>
      <c r="X20" s="84">
        <f t="shared" si="4"/>
        <v>25.254101031680111</v>
      </c>
      <c r="Y20" s="84">
        <f t="shared" si="4"/>
        <v>36.148603912389234</v>
      </c>
      <c r="Z20" s="84">
        <f t="shared" si="5"/>
        <v>27.446915231566628</v>
      </c>
      <c r="AA20" s="84">
        <f t="shared" si="6"/>
        <v>9.9927102491222204</v>
      </c>
      <c r="AB20" s="84">
        <f t="shared" si="0"/>
        <v>37.958067212840668</v>
      </c>
      <c r="AC20" s="84">
        <f t="shared" si="0"/>
        <v>68.066563709781548</v>
      </c>
      <c r="AD20" s="84">
        <f t="shared" si="7"/>
        <v>35.56</v>
      </c>
    </row>
    <row r="21" spans="1:31" ht="15.75">
      <c r="A21">
        <v>9.83</v>
      </c>
      <c r="B21" s="85">
        <v>11.982366628830874</v>
      </c>
      <c r="C21" s="86">
        <v>12.333125236473704</v>
      </c>
      <c r="D21" s="87">
        <v>37.338819523269009</v>
      </c>
      <c r="E21" s="88">
        <v>2.622325499824623</v>
      </c>
      <c r="F21" s="93">
        <v>219.73</v>
      </c>
      <c r="G21" s="90">
        <f t="shared" si="8"/>
        <v>293.83663688839812</v>
      </c>
      <c r="H21" s="8">
        <v>57</v>
      </c>
      <c r="I21" s="80">
        <v>90.2</v>
      </c>
      <c r="J21" s="81">
        <v>195.57223107235683</v>
      </c>
      <c r="K21" s="92">
        <v>293.8354507362983</v>
      </c>
      <c r="L21" s="94">
        <v>25.417550909700633</v>
      </c>
      <c r="M21" s="119">
        <v>37.01</v>
      </c>
      <c r="N21">
        <v>27</v>
      </c>
      <c r="O21">
        <v>9.83</v>
      </c>
      <c r="P21">
        <v>37.340000000000003</v>
      </c>
      <c r="Q21" s="27">
        <v>66.958243017796619</v>
      </c>
      <c r="R21" s="119">
        <v>37.01</v>
      </c>
      <c r="T21">
        <f t="shared" si="9"/>
        <v>57</v>
      </c>
      <c r="U21" s="84">
        <f t="shared" si="1"/>
        <v>91.693027921752218</v>
      </c>
      <c r="V21" s="84">
        <f t="shared" si="2"/>
        <v>198.80942399597552</v>
      </c>
      <c r="W21" s="84">
        <f t="shared" si="3"/>
        <v>298.69913734771671</v>
      </c>
      <c r="X21" s="84">
        <f t="shared" si="4"/>
        <v>25.838272785651206</v>
      </c>
      <c r="Y21" s="84">
        <f t="shared" si="4"/>
        <v>37.622604915565958</v>
      </c>
      <c r="Z21" s="84">
        <f t="shared" si="5"/>
        <v>27.446915231566628</v>
      </c>
      <c r="AA21" s="84">
        <f t="shared" si="6"/>
        <v>9.9927102491222204</v>
      </c>
      <c r="AB21" s="84">
        <f t="shared" si="0"/>
        <v>37.958067212840668</v>
      </c>
      <c r="AC21" s="84">
        <f t="shared" si="0"/>
        <v>68.066563709781548</v>
      </c>
      <c r="AD21" s="84">
        <f t="shared" si="7"/>
        <v>37.01</v>
      </c>
    </row>
    <row r="22" spans="1:31" ht="15.75">
      <c r="A22">
        <v>9.83</v>
      </c>
      <c r="B22" s="85">
        <v>11.982366628830874</v>
      </c>
      <c r="C22" s="86">
        <v>12.333125236473704</v>
      </c>
      <c r="D22" s="87">
        <v>37.338819523269009</v>
      </c>
      <c r="E22" s="88">
        <v>2.622325499824623</v>
      </c>
      <c r="F22" s="93">
        <v>227.92</v>
      </c>
      <c r="G22" s="90">
        <f t="shared" si="8"/>
        <v>302.02663688839817</v>
      </c>
      <c r="H22" s="8">
        <v>58</v>
      </c>
      <c r="I22" s="80">
        <v>90.2</v>
      </c>
      <c r="J22" s="81">
        <v>195.57223107235683</v>
      </c>
      <c r="K22" s="92">
        <v>302.02545073629835</v>
      </c>
      <c r="L22" s="94">
        <v>25.986875895028081</v>
      </c>
      <c r="M22" s="119">
        <v>38.44</v>
      </c>
      <c r="N22">
        <v>27</v>
      </c>
      <c r="O22">
        <v>9.83</v>
      </c>
      <c r="P22">
        <v>37.340000000000003</v>
      </c>
      <c r="Q22" s="27">
        <v>66.958243017796619</v>
      </c>
      <c r="R22" s="119">
        <v>38.44</v>
      </c>
      <c r="T22">
        <f t="shared" si="9"/>
        <v>58</v>
      </c>
      <c r="U22" s="84">
        <f t="shared" si="1"/>
        <v>91.693027921752218</v>
      </c>
      <c r="V22" s="84">
        <f t="shared" si="2"/>
        <v>198.80942399597552</v>
      </c>
      <c r="W22" s="84">
        <f t="shared" si="3"/>
        <v>307.02470163462533</v>
      </c>
      <c r="X22" s="84">
        <f t="shared" si="4"/>
        <v>26.417021474965846</v>
      </c>
      <c r="Y22" s="84">
        <f t="shared" si="4"/>
        <v>39.076274870422999</v>
      </c>
      <c r="Z22" s="84">
        <f t="shared" si="5"/>
        <v>27.446915231566628</v>
      </c>
      <c r="AA22" s="84">
        <f t="shared" si="6"/>
        <v>9.9927102491222204</v>
      </c>
      <c r="AB22" s="84">
        <f t="shared" si="0"/>
        <v>37.958067212840668</v>
      </c>
      <c r="AC22" s="84">
        <f t="shared" si="0"/>
        <v>68.066563709781548</v>
      </c>
      <c r="AD22" s="84">
        <f t="shared" si="7"/>
        <v>38.44</v>
      </c>
    </row>
    <row r="23" spans="1:31" ht="15.75">
      <c r="A23">
        <v>9.83</v>
      </c>
      <c r="B23" s="85">
        <v>11.982366628830874</v>
      </c>
      <c r="C23" s="86">
        <v>12.333125236473704</v>
      </c>
      <c r="D23" s="87">
        <v>37.338819523269009</v>
      </c>
      <c r="E23" s="88">
        <v>2.622325499824623</v>
      </c>
      <c r="F23" s="93">
        <v>233.84</v>
      </c>
      <c r="G23" s="90">
        <f t="shared" si="8"/>
        <v>307.94663688839813</v>
      </c>
      <c r="H23" s="8">
        <v>59</v>
      </c>
      <c r="I23" s="80">
        <v>90.2</v>
      </c>
      <c r="J23" s="81">
        <v>195.57223107235683</v>
      </c>
      <c r="K23" s="92">
        <v>307.94545073629831</v>
      </c>
      <c r="L23" s="94">
        <v>26.403962236941403</v>
      </c>
      <c r="M23" s="119">
        <v>39.49</v>
      </c>
      <c r="N23">
        <v>27</v>
      </c>
      <c r="O23">
        <v>9.83</v>
      </c>
      <c r="P23">
        <v>37.340000000000003</v>
      </c>
      <c r="Q23" s="27">
        <v>66.958243017796619</v>
      </c>
      <c r="R23" s="119">
        <v>39.49</v>
      </c>
      <c r="T23">
        <f t="shared" si="9"/>
        <v>59</v>
      </c>
      <c r="U23" s="84">
        <f t="shared" si="1"/>
        <v>91.693027921752218</v>
      </c>
      <c r="V23" s="84">
        <f t="shared" si="2"/>
        <v>198.80942399597552</v>
      </c>
      <c r="W23" s="84">
        <f t="shared" si="3"/>
        <v>313.04269193725025</v>
      </c>
      <c r="X23" s="84">
        <f t="shared" si="4"/>
        <v>26.841011603511742</v>
      </c>
      <c r="Y23" s="84">
        <f t="shared" si="4"/>
        <v>40.143654907206155</v>
      </c>
      <c r="Z23" s="84">
        <f t="shared" si="5"/>
        <v>27.446915231566628</v>
      </c>
      <c r="AA23" s="84">
        <f t="shared" si="6"/>
        <v>9.9927102491222204</v>
      </c>
      <c r="AB23" s="84">
        <f t="shared" si="0"/>
        <v>37.958067212840668</v>
      </c>
      <c r="AC23" s="84">
        <f t="shared" si="0"/>
        <v>68.066563709781548</v>
      </c>
      <c r="AD23" s="84">
        <f t="shared" si="7"/>
        <v>39.49</v>
      </c>
    </row>
    <row r="24" spans="1:31" ht="15.75">
      <c r="A24">
        <v>9.83</v>
      </c>
      <c r="B24" s="85">
        <v>11.982366628830874</v>
      </c>
      <c r="C24" s="86">
        <v>12.333125236473704</v>
      </c>
      <c r="D24" s="87">
        <v>37.338819523269009</v>
      </c>
      <c r="E24" s="88">
        <v>2.622325499824623</v>
      </c>
      <c r="F24" s="93">
        <v>240.99</v>
      </c>
      <c r="G24" s="90">
        <f t="shared" si="8"/>
        <v>315.09663688839822</v>
      </c>
      <c r="H24" s="8">
        <v>60</v>
      </c>
      <c r="I24" s="80">
        <v>90.2</v>
      </c>
      <c r="J24" s="81">
        <v>242.71015343338644</v>
      </c>
      <c r="K24" s="92">
        <v>315.09545073629835</v>
      </c>
      <c r="L24" s="94">
        <v>26.893509776138213</v>
      </c>
      <c r="M24" s="119">
        <v>40.76</v>
      </c>
      <c r="N24">
        <v>27</v>
      </c>
      <c r="O24">
        <v>9.83</v>
      </c>
      <c r="P24">
        <v>37.340000000000003</v>
      </c>
      <c r="Q24" s="27">
        <v>66.958243017796619</v>
      </c>
      <c r="R24" s="119">
        <v>40.76</v>
      </c>
      <c r="T24">
        <f t="shared" si="9"/>
        <v>60</v>
      </c>
      <c r="U24" s="84">
        <f t="shared" si="1"/>
        <v>91.693027921752218</v>
      </c>
      <c r="V24" s="84">
        <f t="shared" si="2"/>
        <v>246.72759285654399</v>
      </c>
      <c r="W24" s="84">
        <f t="shared" si="3"/>
        <v>320.31104171153555</v>
      </c>
      <c r="X24" s="84">
        <f t="shared" si="4"/>
        <v>27.338662337221258</v>
      </c>
      <c r="Y24" s="84">
        <f t="shared" si="4"/>
        <v>41.434676475505768</v>
      </c>
      <c r="Z24" s="84">
        <f t="shared" si="5"/>
        <v>27.446915231566628</v>
      </c>
      <c r="AA24" s="84">
        <f t="shared" si="6"/>
        <v>9.9927102491222204</v>
      </c>
      <c r="AB24" s="84">
        <f t="shared" si="0"/>
        <v>37.958067212840668</v>
      </c>
      <c r="AC24" s="84">
        <f t="shared" si="0"/>
        <v>68.066563709781548</v>
      </c>
      <c r="AD24" s="84">
        <f t="shared" si="7"/>
        <v>40.76</v>
      </c>
      <c r="AE24" s="28">
        <f>240.69+Z24+AA24+AB24</f>
        <v>316.0876926935295</v>
      </c>
    </row>
    <row r="25" spans="1:31" ht="15.75">
      <c r="A25">
        <v>9.83</v>
      </c>
      <c r="B25" s="85">
        <v>11.982366628830874</v>
      </c>
      <c r="C25" s="86">
        <v>12.333125236473704</v>
      </c>
      <c r="D25" s="87">
        <v>37.338819523269009</v>
      </c>
      <c r="E25" s="88">
        <v>2.622325499824623</v>
      </c>
      <c r="F25" s="93">
        <v>250.74</v>
      </c>
      <c r="G25" s="90">
        <f t="shared" si="8"/>
        <v>324.84663688839822</v>
      </c>
      <c r="H25" s="8">
        <v>61</v>
      </c>
      <c r="I25" s="80">
        <v>90.2</v>
      </c>
      <c r="J25" s="81">
        <v>242.71015343338644</v>
      </c>
      <c r="K25" s="92">
        <v>324.84545073629829</v>
      </c>
      <c r="L25" s="94">
        <v>27.57748625806995</v>
      </c>
      <c r="M25" s="119">
        <v>72.930000000000007</v>
      </c>
      <c r="N25">
        <v>27</v>
      </c>
      <c r="O25">
        <v>9.83</v>
      </c>
      <c r="P25">
        <v>37.340000000000003</v>
      </c>
      <c r="Q25" s="27">
        <v>66.958243017796619</v>
      </c>
      <c r="R25" s="119">
        <v>72.930000000000007</v>
      </c>
      <c r="T25">
        <f t="shared" si="9"/>
        <v>61</v>
      </c>
      <c r="U25" s="84">
        <f t="shared" si="1"/>
        <v>91.693027921752218</v>
      </c>
      <c r="V25" s="84">
        <f t="shared" si="2"/>
        <v>246.72759285654399</v>
      </c>
      <c r="W25" s="84">
        <f t="shared" si="3"/>
        <v>330.22242776737897</v>
      </c>
      <c r="X25" s="84">
        <f t="shared" si="4"/>
        <v>28.033960282405165</v>
      </c>
      <c r="Y25" s="84">
        <f t="shared" si="4"/>
        <v>74.137167697709415</v>
      </c>
      <c r="Z25" s="84">
        <f t="shared" si="5"/>
        <v>27.446915231566628</v>
      </c>
      <c r="AA25" s="84">
        <f t="shared" si="6"/>
        <v>9.9927102491222204</v>
      </c>
      <c r="AB25" s="84">
        <f t="shared" si="0"/>
        <v>37.958067212840668</v>
      </c>
      <c r="AC25" s="84">
        <f t="shared" si="0"/>
        <v>68.066563709781548</v>
      </c>
      <c r="AD25" s="84">
        <f t="shared" si="7"/>
        <v>72.930000000000007</v>
      </c>
    </row>
    <row r="26" spans="1:31" ht="15.75">
      <c r="A26">
        <v>9.83</v>
      </c>
      <c r="B26" s="85">
        <v>11.982366628830874</v>
      </c>
      <c r="C26" s="86">
        <v>12.333125236473704</v>
      </c>
      <c r="D26" s="87">
        <v>37.338819523269009</v>
      </c>
      <c r="E26" s="88">
        <v>2.622325499824623</v>
      </c>
      <c r="F26" s="93">
        <v>266.14</v>
      </c>
      <c r="G26" s="90">
        <f t="shared" si="8"/>
        <v>340.2466368883982</v>
      </c>
      <c r="H26" s="8">
        <v>62</v>
      </c>
      <c r="I26" s="80">
        <v>90.2</v>
      </c>
      <c r="J26" s="81">
        <v>242.71015343338644</v>
      </c>
      <c r="K26" s="92">
        <v>340.24545073629827</v>
      </c>
      <c r="L26" s="94">
        <v>28.660441401861299</v>
      </c>
      <c r="M26" s="119">
        <v>45.19</v>
      </c>
      <c r="N26">
        <v>27</v>
      </c>
      <c r="O26">
        <v>9.83</v>
      </c>
      <c r="P26">
        <v>37.340000000000003</v>
      </c>
      <c r="Q26" s="27">
        <v>66.958243017796619</v>
      </c>
      <c r="R26" s="119">
        <v>45.19</v>
      </c>
      <c r="T26">
        <f t="shared" si="9"/>
        <v>62</v>
      </c>
      <c r="U26" s="84">
        <f t="shared" si="1"/>
        <v>91.693027921752218</v>
      </c>
      <c r="V26" s="84">
        <f t="shared" si="2"/>
        <v>246.72759285654399</v>
      </c>
      <c r="W26" s="84">
        <f t="shared" si="3"/>
        <v>345.87733497353173</v>
      </c>
      <c r="X26" s="84">
        <f t="shared" si="4"/>
        <v>29.134840950228508</v>
      </c>
      <c r="Y26" s="84">
        <f t="shared" si="4"/>
        <v>45.938003678314658</v>
      </c>
      <c r="Z26" s="84">
        <f t="shared" si="5"/>
        <v>27.446915231566628</v>
      </c>
      <c r="AA26" s="84">
        <f t="shared" si="6"/>
        <v>9.9927102491222204</v>
      </c>
      <c r="AB26" s="84">
        <f t="shared" si="0"/>
        <v>37.958067212840668</v>
      </c>
      <c r="AC26" s="84">
        <f t="shared" si="0"/>
        <v>68.066563709781548</v>
      </c>
      <c r="AD26" s="84">
        <f t="shared" si="7"/>
        <v>45.19</v>
      </c>
      <c r="AE26" s="28">
        <f>W24-AE24</f>
        <v>4.2233490180060471</v>
      </c>
    </row>
    <row r="27" spans="1:31" ht="15.75">
      <c r="A27">
        <v>9.83</v>
      </c>
      <c r="B27" s="85">
        <v>11.982366628830874</v>
      </c>
      <c r="C27" s="86">
        <v>12.333125236473704</v>
      </c>
      <c r="D27" s="87">
        <v>37.338819523269009</v>
      </c>
      <c r="E27" s="88">
        <v>2.622325499824623</v>
      </c>
      <c r="F27" s="93">
        <v>279.48</v>
      </c>
      <c r="G27" s="90">
        <f t="shared" si="8"/>
        <v>353.58663688839823</v>
      </c>
      <c r="H27" s="8">
        <v>63</v>
      </c>
      <c r="I27" s="80">
        <v>90.2</v>
      </c>
      <c r="J27" s="81">
        <v>242.71015343338644</v>
      </c>
      <c r="K27" s="92">
        <v>353.5854507362983</v>
      </c>
      <c r="L27" s="94">
        <v>29.585182963025026</v>
      </c>
      <c r="M27" s="119">
        <v>47.54</v>
      </c>
      <c r="N27">
        <v>27</v>
      </c>
      <c r="O27">
        <v>9.83</v>
      </c>
      <c r="P27">
        <v>37.340000000000003</v>
      </c>
      <c r="Q27" s="27">
        <v>66.958243017796619</v>
      </c>
      <c r="R27" s="119">
        <v>47.54</v>
      </c>
      <c r="T27">
        <f t="shared" si="9"/>
        <v>63</v>
      </c>
      <c r="U27" s="84">
        <f t="shared" si="1"/>
        <v>91.693027921752218</v>
      </c>
      <c r="V27" s="84">
        <f t="shared" si="2"/>
        <v>246.72759285654399</v>
      </c>
      <c r="W27" s="84">
        <f t="shared" si="3"/>
        <v>359.43814420275766</v>
      </c>
      <c r="X27" s="84">
        <f t="shared" si="4"/>
        <v>30.074889218390261</v>
      </c>
      <c r="Y27" s="84">
        <f t="shared" si="4"/>
        <v>48.326901855876947</v>
      </c>
      <c r="Z27" s="84">
        <f t="shared" si="5"/>
        <v>27.446915231566628</v>
      </c>
      <c r="AA27" s="84">
        <f t="shared" si="6"/>
        <v>9.9927102491222204</v>
      </c>
      <c r="AB27" s="84">
        <f t="shared" si="0"/>
        <v>37.958067212840668</v>
      </c>
      <c r="AC27" s="84">
        <f t="shared" si="0"/>
        <v>68.066563709781548</v>
      </c>
      <c r="AD27" s="84">
        <f t="shared" si="7"/>
        <v>47.540000000000006</v>
      </c>
    </row>
    <row r="28" spans="1:31" ht="16.5" thickBot="1">
      <c r="A28">
        <v>9.83</v>
      </c>
      <c r="B28" s="101">
        <v>11.982366628830874</v>
      </c>
      <c r="C28" s="102">
        <v>12.333125236473704</v>
      </c>
      <c r="D28" s="103">
        <v>37.338819523269009</v>
      </c>
      <c r="E28" s="88">
        <v>2.622325499824623</v>
      </c>
      <c r="F28" s="93">
        <v>293.36</v>
      </c>
      <c r="G28" s="90">
        <f t="shared" si="8"/>
        <v>367.46663688839823</v>
      </c>
      <c r="H28" s="8">
        <v>64</v>
      </c>
      <c r="I28" s="80">
        <v>90.2</v>
      </c>
      <c r="J28" s="81">
        <v>242.71015343338644</v>
      </c>
      <c r="K28" s="92">
        <v>367.46545073629829</v>
      </c>
      <c r="L28" s="94">
        <v>30.566198574662593</v>
      </c>
      <c r="M28" s="119">
        <v>50</v>
      </c>
      <c r="N28">
        <v>27</v>
      </c>
      <c r="O28">
        <v>9.83</v>
      </c>
      <c r="P28">
        <v>37.340000000000003</v>
      </c>
      <c r="Q28" s="27">
        <v>66.958243017796619</v>
      </c>
      <c r="R28" s="119">
        <v>50</v>
      </c>
      <c r="T28">
        <f t="shared" si="9"/>
        <v>64</v>
      </c>
      <c r="U28" s="84">
        <f t="shared" si="1"/>
        <v>91.693027921752218</v>
      </c>
      <c r="V28" s="84">
        <f t="shared" si="2"/>
        <v>246.72759285654399</v>
      </c>
      <c r="W28" s="84">
        <f t="shared" si="3"/>
        <v>373.54789173661487</v>
      </c>
      <c r="X28" s="84">
        <f t="shared" si="4"/>
        <v>31.072143008518406</v>
      </c>
      <c r="Y28" s="84">
        <f t="shared" si="4"/>
        <v>50.827620799197462</v>
      </c>
      <c r="Z28" s="84">
        <f t="shared" si="5"/>
        <v>27.446915231566628</v>
      </c>
      <c r="AA28" s="84">
        <f t="shared" si="6"/>
        <v>9.9927102491222204</v>
      </c>
      <c r="AB28" s="84">
        <f t="shared" si="0"/>
        <v>37.958067212840668</v>
      </c>
      <c r="AC28" s="84">
        <f t="shared" si="0"/>
        <v>68.066563709781548</v>
      </c>
      <c r="AD28" s="84">
        <f t="shared" si="7"/>
        <v>50</v>
      </c>
    </row>
    <row r="29" spans="1:31" ht="15">
      <c r="F29" s="93">
        <v>307.70999999999998</v>
      </c>
      <c r="G29" s="90">
        <f t="shared" si="8"/>
        <v>307.70999999999998</v>
      </c>
      <c r="H29" s="8">
        <v>65</v>
      </c>
      <c r="I29" s="80">
        <v>90.2</v>
      </c>
      <c r="J29" s="81">
        <v>290.85101031273581</v>
      </c>
      <c r="K29" s="92">
        <v>381.81545073629832</v>
      </c>
      <c r="L29" s="94">
        <v>31.568705617506502</v>
      </c>
      <c r="M29" s="119">
        <v>52.55</v>
      </c>
      <c r="N29">
        <v>27</v>
      </c>
      <c r="O29">
        <v>9.83</v>
      </c>
      <c r="P29">
        <v>37.340000000000003</v>
      </c>
      <c r="Q29" s="27">
        <v>66.958243017796619</v>
      </c>
      <c r="R29" s="119">
        <v>52.55</v>
      </c>
      <c r="T29">
        <f t="shared" si="9"/>
        <v>65</v>
      </c>
      <c r="U29" s="84">
        <f t="shared" si="1"/>
        <v>91.693027921752218</v>
      </c>
      <c r="V29" s="84">
        <f t="shared" si="2"/>
        <v>295.66529722478413</v>
      </c>
      <c r="W29" s="84">
        <f t="shared" si="3"/>
        <v>388.13541890598458</v>
      </c>
      <c r="X29" s="84">
        <f t="shared" si="4"/>
        <v>32.091243964962302</v>
      </c>
      <c r="Y29" s="84">
        <f t="shared" si="4"/>
        <v>53.419829459956524</v>
      </c>
      <c r="Z29" s="84">
        <f t="shared" si="5"/>
        <v>27.446915231566628</v>
      </c>
      <c r="AA29" s="84">
        <f t="shared" si="6"/>
        <v>9.9927102491222204</v>
      </c>
      <c r="AB29" s="84">
        <f t="shared" si="0"/>
        <v>37.958067212840668</v>
      </c>
      <c r="AC29" s="84">
        <f t="shared" si="0"/>
        <v>68.066563709781548</v>
      </c>
      <c r="AD29" s="84">
        <f t="shared" si="7"/>
        <v>52.55</v>
      </c>
    </row>
    <row r="30" spans="1:31" ht="15">
      <c r="F30" s="93">
        <v>365.95</v>
      </c>
      <c r="G30" s="90">
        <f t="shared" si="8"/>
        <v>365.95</v>
      </c>
      <c r="H30" s="8">
        <v>66</v>
      </c>
      <c r="I30" s="80">
        <v>90.2</v>
      </c>
      <c r="J30" s="81">
        <v>290.85101031273581</v>
      </c>
      <c r="K30" s="92">
        <v>440.05545073629833</v>
      </c>
      <c r="L30" s="94">
        <v>32.736585025572246</v>
      </c>
      <c r="M30" s="119">
        <v>82.7</v>
      </c>
      <c r="N30">
        <v>27</v>
      </c>
      <c r="O30">
        <v>9.83</v>
      </c>
      <c r="P30">
        <v>37.340000000000003</v>
      </c>
      <c r="Q30" s="27">
        <v>66.958243017796619</v>
      </c>
      <c r="R30" s="119">
        <v>82.7</v>
      </c>
      <c r="T30">
        <f t="shared" si="9"/>
        <v>66</v>
      </c>
      <c r="U30" s="84">
        <f t="shared" si="1"/>
        <v>91.693027921752218</v>
      </c>
      <c r="V30" s="84">
        <f t="shared" si="2"/>
        <v>295.66529722478413</v>
      </c>
      <c r="W30" s="84">
        <f t="shared" si="3"/>
        <v>447.33943161288977</v>
      </c>
      <c r="X30" s="84">
        <f t="shared" si="4"/>
        <v>33.278454598809439</v>
      </c>
      <c r="Y30" s="84">
        <f t="shared" si="4"/>
        <v>84.068884801872599</v>
      </c>
      <c r="Z30" s="84">
        <f t="shared" si="5"/>
        <v>27.446915231566628</v>
      </c>
      <c r="AA30" s="84">
        <f t="shared" si="6"/>
        <v>9.9927102491222204</v>
      </c>
      <c r="AB30" s="84">
        <f t="shared" si="0"/>
        <v>37.958067212840668</v>
      </c>
      <c r="AC30" s="84">
        <f t="shared" si="0"/>
        <v>68.066563709781548</v>
      </c>
      <c r="AD30" s="84">
        <f t="shared" si="7"/>
        <v>82.7</v>
      </c>
    </row>
    <row r="31" spans="1:31" ht="15">
      <c r="H31" s="198">
        <v>67</v>
      </c>
      <c r="M31" s="197">
        <v>85.26</v>
      </c>
      <c r="Q31" s="27">
        <v>66.958243017796619</v>
      </c>
      <c r="R31" s="197">
        <v>85.26</v>
      </c>
      <c r="T31">
        <f t="shared" si="9"/>
        <v>67</v>
      </c>
      <c r="W31" s="28">
        <f>W30+R56</f>
        <v>453.5594316128898</v>
      </c>
      <c r="Y31" s="84">
        <f t="shared" si="4"/>
        <v>86.671258986791514</v>
      </c>
      <c r="AC31" s="84">
        <f t="shared" si="0"/>
        <v>68.066563709781548</v>
      </c>
      <c r="AD31" s="84">
        <f t="shared" si="7"/>
        <v>85.26</v>
      </c>
    </row>
    <row r="32" spans="1:31" ht="15">
      <c r="H32" s="8">
        <v>68</v>
      </c>
      <c r="M32" s="197">
        <v>87.95</v>
      </c>
      <c r="Q32" s="27">
        <v>66.958243017796619</v>
      </c>
      <c r="R32" s="197">
        <v>87.95</v>
      </c>
      <c r="T32">
        <f t="shared" si="9"/>
        <v>68</v>
      </c>
      <c r="W32" s="28">
        <f>W31+R57</f>
        <v>458.40943161288976</v>
      </c>
      <c r="Y32" s="84">
        <f t="shared" si="4"/>
        <v>89.40578498578833</v>
      </c>
      <c r="AC32" s="84">
        <f>Q32/$U$1*$U$2</f>
        <v>68.066563709781548</v>
      </c>
      <c r="AD32" s="84">
        <f t="shared" si="7"/>
        <v>87.95</v>
      </c>
    </row>
    <row r="33" spans="4:30" ht="15">
      <c r="D33" s="6" t="s">
        <v>77</v>
      </c>
      <c r="E33" s="6"/>
      <c r="H33" s="8">
        <v>69</v>
      </c>
      <c r="M33" s="197">
        <v>90.71</v>
      </c>
      <c r="Q33" s="27">
        <v>66.958243017796619</v>
      </c>
      <c r="R33" s="197">
        <v>90.71</v>
      </c>
      <c r="T33">
        <f t="shared" si="9"/>
        <v>69</v>
      </c>
      <c r="W33" s="28">
        <f>W32+R58</f>
        <v>462.96943161288976</v>
      </c>
      <c r="Y33" s="84">
        <f t="shared" si="4"/>
        <v>92.211469653904032</v>
      </c>
      <c r="AC33" s="84">
        <f>Q33/$U$1*$U$2</f>
        <v>68.066563709781548</v>
      </c>
      <c r="AD33" s="84">
        <f t="shared" si="7"/>
        <v>90.71</v>
      </c>
    </row>
    <row r="34" spans="4:30" ht="15">
      <c r="D34" s="6"/>
      <c r="E34" s="6"/>
      <c r="H34" s="8">
        <v>70</v>
      </c>
      <c r="M34" s="197">
        <v>93.59</v>
      </c>
      <c r="Q34" s="27">
        <v>66.958243017796619</v>
      </c>
      <c r="R34" s="197">
        <v>93.59</v>
      </c>
      <c r="T34">
        <f t="shared" si="9"/>
        <v>70</v>
      </c>
      <c r="W34" s="28">
        <f>W33+R59</f>
        <v>467.32943161288978</v>
      </c>
      <c r="Y34" s="84">
        <f t="shared" si="4"/>
        <v>95.139140611937805</v>
      </c>
      <c r="AC34" s="84">
        <f>Q34/$U$1*$U$2</f>
        <v>68.066563709781548</v>
      </c>
      <c r="AD34" s="84">
        <f t="shared" si="7"/>
        <v>93.59</v>
      </c>
    </row>
    <row r="35" spans="4:30" ht="15">
      <c r="D35" s="6"/>
      <c r="E35" s="6"/>
      <c r="H35" s="199"/>
      <c r="W35" s="28"/>
    </row>
    <row r="36" spans="4:30">
      <c r="W36" s="28"/>
    </row>
    <row r="37" spans="4:30" ht="15">
      <c r="D37" s="8" t="s">
        <v>8</v>
      </c>
      <c r="E37" s="104" t="s">
        <v>9</v>
      </c>
      <c r="F37" s="8" t="s">
        <v>78</v>
      </c>
      <c r="G37" s="104" t="s">
        <v>9</v>
      </c>
      <c r="I37" s="6" t="s">
        <v>16</v>
      </c>
    </row>
    <row r="38" spans="4:30" ht="15">
      <c r="D38" s="8" t="s">
        <v>79</v>
      </c>
      <c r="E38" s="105">
        <v>4.5372323117669309</v>
      </c>
      <c r="F38" s="8">
        <v>56</v>
      </c>
      <c r="G38" s="105">
        <v>35.562396897465</v>
      </c>
    </row>
    <row r="39" spans="4:30" ht="15">
      <c r="D39" s="8" t="s">
        <v>80</v>
      </c>
      <c r="E39" s="105">
        <v>17.028764661369657</v>
      </c>
      <c r="F39" s="8">
        <v>57</v>
      </c>
      <c r="G39" s="105">
        <v>37.010690503216047</v>
      </c>
      <c r="I39" s="10" t="s">
        <v>9</v>
      </c>
      <c r="J39" s="10" t="s">
        <v>17</v>
      </c>
      <c r="K39" s="10" t="s">
        <v>18</v>
      </c>
    </row>
    <row r="40" spans="4:30" ht="15">
      <c r="D40" s="8" t="s">
        <v>10</v>
      </c>
      <c r="E40" s="105">
        <v>17.956577752553915</v>
      </c>
      <c r="F40" s="8">
        <v>58</v>
      </c>
      <c r="G40" s="105">
        <v>38.436354521377226</v>
      </c>
      <c r="I40" s="9">
        <v>12</v>
      </c>
      <c r="J40" s="9">
        <v>9.99</v>
      </c>
      <c r="K40" s="9">
        <v>2.25</v>
      </c>
    </row>
    <row r="41" spans="4:30" ht="15">
      <c r="D41" s="8" t="s">
        <v>11</v>
      </c>
      <c r="E41" s="105">
        <v>19.484074914869463</v>
      </c>
      <c r="F41" s="8">
        <v>59</v>
      </c>
      <c r="G41" s="105">
        <v>39.488630344305712</v>
      </c>
    </row>
    <row r="42" spans="4:30" ht="15">
      <c r="D42" s="8" t="s">
        <v>59</v>
      </c>
      <c r="E42" s="105">
        <v>21.826237230419977</v>
      </c>
      <c r="F42" s="8">
        <v>60</v>
      </c>
      <c r="G42" s="105">
        <v>40.755887249337881</v>
      </c>
      <c r="J42" s="10" t="s">
        <v>9</v>
      </c>
      <c r="K42" s="10" t="s">
        <v>81</v>
      </c>
      <c r="L42" s="106" t="s">
        <v>82</v>
      </c>
      <c r="M42" s="109"/>
      <c r="U42" t="s">
        <v>9</v>
      </c>
      <c r="V42" t="s">
        <v>17</v>
      </c>
      <c r="W42" t="s">
        <v>18</v>
      </c>
    </row>
    <row r="43" spans="4:30" ht="15">
      <c r="D43" s="8" t="s">
        <v>12</v>
      </c>
      <c r="E43" s="105">
        <v>24.394695421869084</v>
      </c>
      <c r="F43" s="8">
        <v>61</v>
      </c>
      <c r="G43" s="105">
        <v>42.928327657964431</v>
      </c>
      <c r="I43" s="6" t="s">
        <v>83</v>
      </c>
      <c r="J43" s="107">
        <v>11.97</v>
      </c>
      <c r="K43" s="107">
        <v>11.97</v>
      </c>
      <c r="L43" s="107">
        <v>11.97</v>
      </c>
      <c r="M43" s="118"/>
      <c r="U43" s="28">
        <f>J43/$U$1*$U$2</f>
        <v>12.168132419327872</v>
      </c>
      <c r="V43">
        <v>0</v>
      </c>
      <c r="W43">
        <v>0</v>
      </c>
    </row>
    <row r="44" spans="4:30" ht="15">
      <c r="D44" s="8">
        <v>51</v>
      </c>
      <c r="E44" s="105">
        <v>27.246023458191445</v>
      </c>
      <c r="F44" s="8">
        <v>62</v>
      </c>
      <c r="G44" s="105">
        <v>45.191286416950433</v>
      </c>
      <c r="I44" s="108" t="s">
        <v>84</v>
      </c>
      <c r="J44" s="107">
        <v>10.050000000000001</v>
      </c>
      <c r="K44" s="107">
        <v>17.59</v>
      </c>
      <c r="L44" s="107">
        <v>23.88</v>
      </c>
      <c r="M44" s="118"/>
      <c r="U44" s="28">
        <f>J44/$U$1*$U$2</f>
        <v>10.216351780638691</v>
      </c>
      <c r="V44" s="28">
        <f>K44/$U$1*$U$2-U44</f>
        <v>7.6648052165189764</v>
      </c>
      <c r="W44" s="28">
        <f>L44/$U$1*$U$2-V44-U44</f>
        <v>6.3941146965390399</v>
      </c>
    </row>
    <row r="45" spans="4:30" ht="15">
      <c r="D45" s="8">
        <v>52</v>
      </c>
      <c r="E45" s="105">
        <v>30.131295875898601</v>
      </c>
      <c r="F45" s="8">
        <v>63</v>
      </c>
      <c r="G45" s="105">
        <v>47.544763526295881</v>
      </c>
    </row>
    <row r="46" spans="4:30" ht="15.75" thickBot="1">
      <c r="D46" s="8">
        <v>53</v>
      </c>
      <c r="E46" s="105">
        <v>31.206201286416945</v>
      </c>
      <c r="F46" s="8">
        <v>64</v>
      </c>
      <c r="G46" s="105">
        <v>50.000073779795692</v>
      </c>
    </row>
    <row r="47" spans="4:30" ht="29.25">
      <c r="D47" s="8">
        <v>54</v>
      </c>
      <c r="E47" s="105">
        <v>32.654494892167989</v>
      </c>
      <c r="F47" s="8">
        <v>65</v>
      </c>
      <c r="G47" s="105">
        <v>52.545902383654941</v>
      </c>
      <c r="I47" s="132" t="s">
        <v>8</v>
      </c>
      <c r="J47" s="133" t="s">
        <v>90</v>
      </c>
      <c r="K47" s="134" t="s">
        <v>89</v>
      </c>
      <c r="O47" t="s">
        <v>87</v>
      </c>
      <c r="P47" t="s">
        <v>172</v>
      </c>
    </row>
    <row r="48" spans="4:30" ht="18.75" thickBot="1">
      <c r="D48" s="8">
        <v>55</v>
      </c>
      <c r="E48" s="105">
        <v>33.740715096481274</v>
      </c>
      <c r="F48" s="8" t="s">
        <v>13</v>
      </c>
      <c r="G48" s="105">
        <v>82.665883465758611</v>
      </c>
      <c r="I48" s="135" t="s">
        <v>21</v>
      </c>
      <c r="J48" s="103">
        <v>9.5579012224938875</v>
      </c>
      <c r="K48" s="136">
        <v>13.527848459146169</v>
      </c>
      <c r="N48" s="224" t="s">
        <v>169</v>
      </c>
      <c r="O48" s="225">
        <v>10.034146711124585</v>
      </c>
      <c r="P48" s="27">
        <f>O48/$J$51*$U$2</f>
        <v>9.9889663534404391</v>
      </c>
    </row>
    <row r="49" spans="8:24" ht="18.75" thickBot="1">
      <c r="I49" s="163" t="s">
        <v>108</v>
      </c>
      <c r="J49" s="27">
        <f>J48/$U$1*$U$2</f>
        <v>9.7161075794621024</v>
      </c>
      <c r="K49" s="27">
        <f>K48/$U$1*$U$2</f>
        <v>13.751767034209781</v>
      </c>
      <c r="N49" s="224" t="s">
        <v>170</v>
      </c>
      <c r="O49" s="225">
        <v>6.0106143275740127</v>
      </c>
      <c r="P49" s="27">
        <f>O49/$J$51*$U$2</f>
        <v>5.9835505708800651</v>
      </c>
      <c r="Q49" s="28">
        <f>P48-P49</f>
        <v>4.005415782560374</v>
      </c>
      <c r="U49">
        <v>9518</v>
      </c>
      <c r="V49">
        <v>8</v>
      </c>
      <c r="W49">
        <v>6</v>
      </c>
      <c r="X49">
        <v>5</v>
      </c>
    </row>
    <row r="50" spans="8:24" ht="18.75" thickBot="1">
      <c r="N50" s="224" t="s">
        <v>171</v>
      </c>
      <c r="O50" s="225">
        <v>6.0229564514499341</v>
      </c>
      <c r="P50" s="27">
        <f>O50/$J$51*$U$2</f>
        <v>5.9958371223603111</v>
      </c>
      <c r="V50" s="27">
        <f>V49/$U$49*$U$2</f>
        <v>10.220634587098129</v>
      </c>
      <c r="W50" s="27">
        <f>W49/$U$49*$U$2</f>
        <v>7.6654759403235975</v>
      </c>
      <c r="X50" s="27">
        <f>X49/$U$49*$U$2</f>
        <v>6.3878966169363309</v>
      </c>
    </row>
    <row r="51" spans="8:24">
      <c r="I51" t="s">
        <v>35</v>
      </c>
      <c r="J51">
        <v>12215</v>
      </c>
    </row>
    <row r="52" spans="8:24" ht="15" thickBot="1"/>
    <row r="53" spans="8:24" ht="30.75" thickBot="1">
      <c r="H53" s="128" t="s">
        <v>8</v>
      </c>
      <c r="I53" s="129" t="s">
        <v>132</v>
      </c>
      <c r="J53" s="129" t="s">
        <v>133</v>
      </c>
      <c r="L53" s="129" t="s">
        <v>168</v>
      </c>
      <c r="V53">
        <v>12215</v>
      </c>
    </row>
    <row r="54" spans="8:24" ht="18">
      <c r="H54" s="187">
        <v>0</v>
      </c>
      <c r="I54" s="188">
        <v>47.49892640938328</v>
      </c>
      <c r="J54" s="27">
        <f>I54/$J$51*$U$2</f>
        <v>47.285054861899361</v>
      </c>
      <c r="L54" s="90">
        <f>J54+$P$50</f>
        <v>53.280891984259675</v>
      </c>
      <c r="M54" s="27"/>
      <c r="U54" s="220" t="s">
        <v>8</v>
      </c>
      <c r="V54" s="220" t="s">
        <v>161</v>
      </c>
      <c r="W54" t="s">
        <v>108</v>
      </c>
    </row>
    <row r="55" spans="8:24" ht="18.75" thickBot="1">
      <c r="H55" s="189">
        <v>21</v>
      </c>
      <c r="I55" s="223">
        <v>62.35474176806089</v>
      </c>
      <c r="J55" s="27">
        <f t="shared" ref="J55:J104" si="10">I55/$J$51*$U$2</f>
        <v>62.073979525142889</v>
      </c>
      <c r="L55" s="90">
        <f>J55+$P$48</f>
        <v>72.062945878583321</v>
      </c>
      <c r="M55" s="27"/>
      <c r="O55">
        <v>66</v>
      </c>
      <c r="P55" s="196">
        <v>428.75</v>
      </c>
      <c r="Q55" s="27">
        <f>P55+$O$30</f>
        <v>438.58</v>
      </c>
      <c r="R55" s="28"/>
      <c r="T55">
        <v>0</v>
      </c>
      <c r="U55" s="221" t="s">
        <v>162</v>
      </c>
      <c r="V55" s="222">
        <v>10.762924260157165</v>
      </c>
      <c r="W55" s="28">
        <f>V55/$V$53*$U$2</f>
        <v>10.714462464470826</v>
      </c>
    </row>
    <row r="56" spans="8:24" ht="18.75" thickBot="1">
      <c r="H56" s="189">
        <v>22</v>
      </c>
      <c r="I56" s="223">
        <v>109.80745175671015</v>
      </c>
      <c r="J56" s="27">
        <f t="shared" si="10"/>
        <v>109.31302606316787</v>
      </c>
      <c r="L56" s="90">
        <f t="shared" ref="L56:L104" si="11">J56+$P$48</f>
        <v>119.3019924166083</v>
      </c>
      <c r="M56" s="27"/>
      <c r="O56">
        <v>67</v>
      </c>
      <c r="P56" s="196">
        <v>434.97</v>
      </c>
      <c r="Q56" s="27">
        <f>P56+$O$30</f>
        <v>444.8</v>
      </c>
      <c r="R56">
        <f>P56-P55</f>
        <v>6.2200000000000273</v>
      </c>
      <c r="T56">
        <v>19</v>
      </c>
      <c r="U56" s="221" t="s">
        <v>163</v>
      </c>
      <c r="V56" s="222">
        <v>40.641782310650392</v>
      </c>
      <c r="W56" s="28">
        <f>V56/$V$53*$U$2</f>
        <v>40.458786156161175</v>
      </c>
    </row>
    <row r="57" spans="8:24" ht="18.75" thickBot="1">
      <c r="H57" s="189">
        <v>23</v>
      </c>
      <c r="I57" s="223">
        <v>109.80745175671015</v>
      </c>
      <c r="J57" s="27">
        <f t="shared" si="10"/>
        <v>109.31302606316787</v>
      </c>
      <c r="L57" s="90">
        <f t="shared" si="11"/>
        <v>119.3019924166083</v>
      </c>
      <c r="M57" s="27"/>
      <c r="O57">
        <v>68</v>
      </c>
      <c r="P57" s="196">
        <v>439.82</v>
      </c>
      <c r="Q57" s="27">
        <f>P57+$O$30</f>
        <v>449.65</v>
      </c>
      <c r="R57">
        <f>P57-P56</f>
        <v>4.8499999999999659</v>
      </c>
      <c r="T57">
        <v>60</v>
      </c>
      <c r="U57" s="221" t="s">
        <v>164</v>
      </c>
      <c r="V57" s="222">
        <v>69.325894499247624</v>
      </c>
      <c r="W57" s="28">
        <f>V57/$V$53*$U$2</f>
        <v>69.013743521150317</v>
      </c>
    </row>
    <row r="58" spans="8:24" ht="18.75" thickBot="1">
      <c r="H58" s="189">
        <v>24</v>
      </c>
      <c r="I58" s="223">
        <v>109.80745175671015</v>
      </c>
      <c r="J58" s="27">
        <f t="shared" si="10"/>
        <v>109.31302606316787</v>
      </c>
      <c r="L58" s="90">
        <f t="shared" si="11"/>
        <v>119.3019924166083</v>
      </c>
      <c r="M58" s="27"/>
      <c r="O58">
        <v>69</v>
      </c>
      <c r="P58" s="196">
        <v>444.38</v>
      </c>
      <c r="Q58" s="27">
        <f>P58+$O$30</f>
        <v>454.21</v>
      </c>
      <c r="R58">
        <f>P58-P57</f>
        <v>4.5600000000000023</v>
      </c>
    </row>
    <row r="59" spans="8:24" ht="18.75" thickBot="1">
      <c r="H59" s="189">
        <v>25</v>
      </c>
      <c r="I59" s="223">
        <v>110.13096670184825</v>
      </c>
      <c r="J59" s="27">
        <f t="shared" si="10"/>
        <v>109.63508433028856</v>
      </c>
      <c r="L59" s="90">
        <f t="shared" si="11"/>
        <v>119.624050683729</v>
      </c>
      <c r="M59" s="27"/>
      <c r="O59">
        <v>70</v>
      </c>
      <c r="P59" s="196">
        <v>448.74</v>
      </c>
      <c r="Q59" s="27">
        <f>P59+$O$30</f>
        <v>458.57</v>
      </c>
      <c r="R59">
        <f>P59-P58</f>
        <v>4.3600000000000136</v>
      </c>
    </row>
    <row r="60" spans="8:24" ht="18">
      <c r="H60" s="189">
        <v>26</v>
      </c>
      <c r="I60" s="223">
        <v>113.37767025841276</v>
      </c>
      <c r="J60" s="27">
        <f t="shared" si="10"/>
        <v>112.86716908246412</v>
      </c>
      <c r="L60" s="90">
        <f t="shared" si="11"/>
        <v>122.85613543590455</v>
      </c>
      <c r="M60" s="27"/>
    </row>
    <row r="61" spans="8:24" ht="18">
      <c r="H61" s="189">
        <v>27</v>
      </c>
      <c r="I61" s="223">
        <v>113.37767025841276</v>
      </c>
      <c r="J61" s="27">
        <f t="shared" si="10"/>
        <v>112.86716908246412</v>
      </c>
      <c r="L61" s="90">
        <f t="shared" si="11"/>
        <v>122.85613543590455</v>
      </c>
      <c r="M61" s="27"/>
    </row>
    <row r="62" spans="8:24" ht="18">
      <c r="H62" s="189">
        <v>28</v>
      </c>
      <c r="I62" s="223">
        <v>113.37767025841276</v>
      </c>
      <c r="J62" s="27">
        <f t="shared" si="10"/>
        <v>112.86716908246412</v>
      </c>
      <c r="L62" s="90">
        <f t="shared" si="11"/>
        <v>122.85613543590455</v>
      </c>
      <c r="M62" s="27"/>
    </row>
    <row r="63" spans="8:24" ht="18">
      <c r="H63" s="189">
        <v>29</v>
      </c>
      <c r="I63" s="223">
        <v>113.37767025841276</v>
      </c>
      <c r="J63" s="27">
        <f t="shared" si="10"/>
        <v>112.86716908246412</v>
      </c>
      <c r="L63" s="90">
        <f t="shared" si="11"/>
        <v>122.85613543590455</v>
      </c>
      <c r="M63" s="27"/>
    </row>
    <row r="64" spans="8:24" ht="18">
      <c r="H64" s="189">
        <v>30</v>
      </c>
      <c r="I64" s="223">
        <v>117.4100529674555</v>
      </c>
      <c r="J64" s="27">
        <f t="shared" si="10"/>
        <v>116.88139534050421</v>
      </c>
      <c r="L64" s="90">
        <f t="shared" si="11"/>
        <v>126.87036169394466</v>
      </c>
      <c r="M64" s="27"/>
    </row>
    <row r="65" spans="8:13" ht="18">
      <c r="H65" s="189">
        <v>31</v>
      </c>
      <c r="I65" s="223">
        <v>117.4100529674555</v>
      </c>
      <c r="J65" s="27">
        <f t="shared" si="10"/>
        <v>116.88139534050421</v>
      </c>
      <c r="L65" s="90">
        <f t="shared" si="11"/>
        <v>126.87036169394466</v>
      </c>
      <c r="M65" s="27"/>
    </row>
    <row r="66" spans="8:13" ht="18">
      <c r="H66" s="189">
        <v>32</v>
      </c>
      <c r="I66" s="223">
        <v>118.03397464736472</v>
      </c>
      <c r="J66" s="27">
        <f t="shared" si="10"/>
        <v>117.50250771280842</v>
      </c>
      <c r="L66" s="90">
        <f t="shared" si="11"/>
        <v>127.49147406624886</v>
      </c>
      <c r="M66" s="27"/>
    </row>
    <row r="67" spans="8:13" ht="18">
      <c r="H67" s="189">
        <v>33</v>
      </c>
      <c r="I67" s="223">
        <v>118.03397464736472</v>
      </c>
      <c r="J67" s="27">
        <f t="shared" si="10"/>
        <v>117.50250771280842</v>
      </c>
      <c r="L67" s="90">
        <f t="shared" si="11"/>
        <v>127.49147406624886</v>
      </c>
      <c r="M67" s="27"/>
    </row>
    <row r="68" spans="8:13" ht="18">
      <c r="H68" s="189">
        <v>34</v>
      </c>
      <c r="I68" s="223">
        <v>118.03397464736472</v>
      </c>
      <c r="J68" s="27">
        <f t="shared" si="10"/>
        <v>117.50250771280842</v>
      </c>
      <c r="L68" s="90">
        <f t="shared" si="11"/>
        <v>127.49147406624886</v>
      </c>
      <c r="M68" s="27"/>
    </row>
    <row r="69" spans="8:13" ht="18">
      <c r="H69" s="189">
        <v>35</v>
      </c>
      <c r="I69" s="223">
        <v>124.03055523760307</v>
      </c>
      <c r="J69" s="27">
        <f t="shared" si="10"/>
        <v>123.47208773550989</v>
      </c>
      <c r="L69" s="90">
        <f t="shared" si="11"/>
        <v>133.46105408895033</v>
      </c>
      <c r="M69" s="27"/>
    </row>
    <row r="70" spans="8:13" ht="18">
      <c r="H70" s="189">
        <v>36</v>
      </c>
      <c r="I70" s="188">
        <v>124.03055523760307</v>
      </c>
      <c r="J70" s="27">
        <f t="shared" si="10"/>
        <v>123.47208773550989</v>
      </c>
      <c r="L70" s="90">
        <f t="shared" si="11"/>
        <v>133.46105408895033</v>
      </c>
      <c r="M70" s="27"/>
    </row>
    <row r="71" spans="8:13" ht="18">
      <c r="H71" s="189">
        <v>37</v>
      </c>
      <c r="I71" s="188">
        <v>124.03055523760307</v>
      </c>
      <c r="J71" s="27">
        <f t="shared" si="10"/>
        <v>123.47208773550989</v>
      </c>
      <c r="L71" s="90">
        <f t="shared" si="11"/>
        <v>133.46105408895033</v>
      </c>
      <c r="M71" s="27"/>
    </row>
    <row r="72" spans="8:13" ht="18">
      <c r="H72" s="189">
        <v>38</v>
      </c>
      <c r="I72" s="188">
        <v>125.11664112485241</v>
      </c>
      <c r="J72" s="27">
        <f t="shared" si="10"/>
        <v>124.55328334655795</v>
      </c>
      <c r="L72" s="90">
        <f t="shared" si="11"/>
        <v>134.54224969999839</v>
      </c>
      <c r="M72" s="27"/>
    </row>
    <row r="73" spans="8:13" ht="18">
      <c r="H73" s="189">
        <v>39</v>
      </c>
      <c r="I73" s="188">
        <v>125.11664112485241</v>
      </c>
      <c r="J73" s="27">
        <f t="shared" si="10"/>
        <v>124.55328334655795</v>
      </c>
      <c r="L73" s="90">
        <f t="shared" si="11"/>
        <v>134.54224969999839</v>
      </c>
      <c r="M73" s="27"/>
    </row>
    <row r="74" spans="8:13" ht="18">
      <c r="H74" s="189">
        <v>40</v>
      </c>
      <c r="I74" s="188">
        <v>132.38417328527618</v>
      </c>
      <c r="J74" s="27">
        <f t="shared" si="10"/>
        <v>131.78809227580501</v>
      </c>
      <c r="L74" s="90">
        <f t="shared" si="11"/>
        <v>141.77705862924546</v>
      </c>
      <c r="M74" s="27"/>
    </row>
    <row r="75" spans="8:13" ht="18">
      <c r="H75" s="189">
        <v>41</v>
      </c>
      <c r="I75" s="188">
        <v>132.38417328527618</v>
      </c>
      <c r="J75" s="27">
        <f t="shared" si="10"/>
        <v>131.78809227580501</v>
      </c>
      <c r="L75" s="90">
        <f t="shared" si="11"/>
        <v>141.77705862924546</v>
      </c>
      <c r="M75" s="27"/>
    </row>
    <row r="76" spans="8:13" ht="18">
      <c r="H76" s="189">
        <v>42</v>
      </c>
      <c r="I76" s="188">
        <v>132.38417328527618</v>
      </c>
      <c r="J76" s="27">
        <f t="shared" si="10"/>
        <v>131.78809227580501</v>
      </c>
      <c r="L76" s="90">
        <f t="shared" si="11"/>
        <v>141.77705862924546</v>
      </c>
      <c r="M76" s="27"/>
    </row>
    <row r="77" spans="8:13" ht="18">
      <c r="H77" s="189">
        <v>43</v>
      </c>
      <c r="I77" s="188">
        <v>133.25073117403895</v>
      </c>
      <c r="J77" s="27">
        <f t="shared" si="10"/>
        <v>132.65074834844975</v>
      </c>
      <c r="L77" s="90">
        <f t="shared" si="11"/>
        <v>142.6397147018902</v>
      </c>
      <c r="M77" s="27"/>
    </row>
    <row r="78" spans="8:13" ht="18">
      <c r="H78" s="189">
        <v>44</v>
      </c>
      <c r="I78" s="188">
        <v>134.04796443170068</v>
      </c>
      <c r="J78" s="27">
        <f t="shared" si="10"/>
        <v>133.44439193528285</v>
      </c>
      <c r="L78" s="90">
        <f t="shared" si="11"/>
        <v>143.4333582887233</v>
      </c>
      <c r="M78" s="27"/>
    </row>
    <row r="79" spans="8:13" ht="18">
      <c r="H79" s="189">
        <v>45</v>
      </c>
      <c r="I79" s="188">
        <v>144.7355117264415</v>
      </c>
      <c r="J79" s="27">
        <f t="shared" si="10"/>
        <v>144.08381683123443</v>
      </c>
      <c r="L79" s="90">
        <f t="shared" si="11"/>
        <v>154.07278318467488</v>
      </c>
      <c r="M79" s="27"/>
    </row>
    <row r="80" spans="8:13" ht="18">
      <c r="H80" s="189">
        <v>46</v>
      </c>
      <c r="I80" s="188">
        <v>144.7355117264415</v>
      </c>
      <c r="J80" s="27">
        <f t="shared" si="10"/>
        <v>144.08381683123443</v>
      </c>
      <c r="L80" s="90">
        <f t="shared" si="11"/>
        <v>154.07278318467488</v>
      </c>
      <c r="M80" s="27"/>
    </row>
    <row r="81" spans="8:13" ht="18">
      <c r="H81" s="189">
        <v>47</v>
      </c>
      <c r="I81" s="188">
        <v>144.7355117264415</v>
      </c>
      <c r="J81" s="27">
        <f t="shared" si="10"/>
        <v>144.08381683123443</v>
      </c>
      <c r="L81" s="90">
        <f t="shared" si="11"/>
        <v>154.07278318467488</v>
      </c>
      <c r="M81" s="27"/>
    </row>
    <row r="82" spans="8:13" ht="18">
      <c r="H82" s="189">
        <v>48</v>
      </c>
      <c r="I82" s="188">
        <v>145.79848940332383</v>
      </c>
      <c r="J82" s="27">
        <f t="shared" si="10"/>
        <v>145.14200828034529</v>
      </c>
      <c r="L82" s="90">
        <f t="shared" si="11"/>
        <v>155.13097463378574</v>
      </c>
      <c r="M82" s="27"/>
    </row>
    <row r="83" spans="8:13" ht="18">
      <c r="H83" s="189">
        <v>49</v>
      </c>
      <c r="I83" s="188">
        <v>145.79848940332383</v>
      </c>
      <c r="J83" s="27">
        <f t="shared" si="10"/>
        <v>145.14200828034529</v>
      </c>
      <c r="L83" s="90">
        <f t="shared" si="11"/>
        <v>155.13097463378574</v>
      </c>
      <c r="M83" s="27"/>
    </row>
    <row r="84" spans="8:13" ht="18">
      <c r="H84" s="189">
        <v>50</v>
      </c>
      <c r="I84" s="188">
        <v>147.21964434089477</v>
      </c>
      <c r="J84" s="27">
        <f t="shared" si="10"/>
        <v>146.55676423948265</v>
      </c>
      <c r="L84" s="90">
        <f t="shared" si="11"/>
        <v>156.54573059292309</v>
      </c>
      <c r="M84" s="27"/>
    </row>
    <row r="85" spans="8:13" ht="18">
      <c r="H85" s="189">
        <v>51</v>
      </c>
      <c r="I85" s="188">
        <v>154.60271755315358</v>
      </c>
      <c r="J85" s="27">
        <f t="shared" si="10"/>
        <v>153.90659397841569</v>
      </c>
      <c r="L85" s="90">
        <f t="shared" si="11"/>
        <v>163.89556033185613</v>
      </c>
      <c r="M85" s="27"/>
    </row>
    <row r="86" spans="8:13" ht="18">
      <c r="H86" s="189">
        <v>52</v>
      </c>
      <c r="I86" s="188">
        <v>158.19604426522318</v>
      </c>
      <c r="J86" s="27">
        <f t="shared" si="10"/>
        <v>157.48374115964913</v>
      </c>
      <c r="L86" s="90">
        <f t="shared" si="11"/>
        <v>167.47270751308957</v>
      </c>
      <c r="M86" s="27"/>
    </row>
    <row r="87" spans="8:13" ht="18">
      <c r="H87" s="189">
        <v>53</v>
      </c>
      <c r="I87" s="188">
        <v>162.17065644834841</v>
      </c>
      <c r="J87" s="27">
        <f t="shared" si="10"/>
        <v>161.44045701284622</v>
      </c>
      <c r="L87" s="90">
        <f t="shared" si="11"/>
        <v>171.42942336628667</v>
      </c>
      <c r="M87" s="27"/>
    </row>
    <row r="88" spans="8:13" ht="18">
      <c r="H88" s="189">
        <v>54</v>
      </c>
      <c r="I88" s="188">
        <v>166.20303915739117</v>
      </c>
      <c r="J88" s="27">
        <f t="shared" si="10"/>
        <v>165.45468327088636</v>
      </c>
      <c r="L88" s="90">
        <f t="shared" si="11"/>
        <v>175.44364962432681</v>
      </c>
      <c r="M88" s="27"/>
    </row>
    <row r="89" spans="8:13" ht="18">
      <c r="H89" s="189">
        <v>55</v>
      </c>
      <c r="I89" s="190">
        <v>194.5914755932595</v>
      </c>
      <c r="J89" s="27">
        <f t="shared" si="10"/>
        <v>193.71529621072742</v>
      </c>
      <c r="L89" s="90">
        <f t="shared" si="11"/>
        <v>203.70426256416786</v>
      </c>
      <c r="M89" s="27"/>
    </row>
    <row r="90" spans="8:13" ht="18">
      <c r="H90" s="189">
        <v>56</v>
      </c>
      <c r="I90" s="190">
        <v>198.69318293340331</v>
      </c>
      <c r="J90" s="27">
        <f t="shared" si="10"/>
        <v>197.79853495457914</v>
      </c>
      <c r="L90" s="90">
        <f t="shared" si="11"/>
        <v>207.78750130801959</v>
      </c>
      <c r="M90" s="27"/>
    </row>
    <row r="91" spans="8:13" ht="18">
      <c r="H91" s="189">
        <v>57</v>
      </c>
      <c r="I91" s="190">
        <v>202.73711974762955</v>
      </c>
      <c r="J91" s="27">
        <f t="shared" si="10"/>
        <v>201.82426329358785</v>
      </c>
      <c r="L91" s="90">
        <f t="shared" si="11"/>
        <v>211.81322964702829</v>
      </c>
      <c r="M91" s="27"/>
    </row>
    <row r="92" spans="8:13" ht="18">
      <c r="H92" s="189">
        <v>58</v>
      </c>
      <c r="I92" s="190">
        <v>206.74639424630533</v>
      </c>
      <c r="J92" s="27">
        <f t="shared" si="10"/>
        <v>205.81548538969076</v>
      </c>
      <c r="L92" s="90">
        <f t="shared" si="11"/>
        <v>215.80445174313121</v>
      </c>
      <c r="M92" s="27"/>
    </row>
    <row r="93" spans="8:13" ht="18">
      <c r="H93" s="189">
        <v>59</v>
      </c>
      <c r="I93" s="190">
        <v>211.26404937305523</v>
      </c>
      <c r="J93" s="27">
        <f t="shared" si="10"/>
        <v>210.31279904841193</v>
      </c>
      <c r="L93" s="90">
        <f t="shared" si="11"/>
        <v>220.30176540185238</v>
      </c>
      <c r="M93" s="27"/>
    </row>
    <row r="94" spans="8:13" ht="18">
      <c r="H94" s="189">
        <v>60</v>
      </c>
      <c r="I94" s="190">
        <v>217.67657774989971</v>
      </c>
      <c r="J94" s="27">
        <f t="shared" si="10"/>
        <v>216.69645398598283</v>
      </c>
      <c r="L94" s="90">
        <f t="shared" si="11"/>
        <v>226.68542033942327</v>
      </c>
      <c r="M94" s="27"/>
    </row>
    <row r="95" spans="8:13" ht="18">
      <c r="H95" s="189">
        <v>61</v>
      </c>
      <c r="I95" s="190">
        <v>230.39764755693716</v>
      </c>
      <c r="J95" s="27">
        <f t="shared" si="10"/>
        <v>229.36024513240733</v>
      </c>
      <c r="L95" s="90">
        <f t="shared" si="11"/>
        <v>239.34921148584777</v>
      </c>
      <c r="M95" s="27"/>
    </row>
    <row r="96" spans="8:13" ht="18">
      <c r="H96" s="189">
        <v>62</v>
      </c>
      <c r="I96" s="190">
        <v>237.39943529814033</v>
      </c>
      <c r="J96" s="27">
        <f t="shared" si="10"/>
        <v>236.33050619937671</v>
      </c>
      <c r="L96" s="90">
        <f t="shared" si="11"/>
        <v>246.31947255281716</v>
      </c>
      <c r="M96" s="27"/>
    </row>
    <row r="97" spans="8:13" ht="18">
      <c r="H97" s="189">
        <v>63</v>
      </c>
      <c r="I97" s="190">
        <v>246.21521755315356</v>
      </c>
      <c r="J97" s="27">
        <f t="shared" si="10"/>
        <v>245.10659397841567</v>
      </c>
      <c r="L97" s="90">
        <f t="shared" si="11"/>
        <v>255.09556033185612</v>
      </c>
      <c r="M97" s="27"/>
    </row>
    <row r="98" spans="8:13" ht="18">
      <c r="H98" s="189">
        <v>64</v>
      </c>
      <c r="I98" s="190">
        <v>256.30195137835221</v>
      </c>
      <c r="J98" s="27">
        <f t="shared" si="10"/>
        <v>255.14791066400025</v>
      </c>
      <c r="L98" s="90">
        <f t="shared" si="11"/>
        <v>265.13687701744067</v>
      </c>
      <c r="M98" s="27"/>
    </row>
    <row r="99" spans="8:13" ht="18">
      <c r="H99" s="189">
        <v>65</v>
      </c>
      <c r="I99" s="190">
        <v>263.50015890767492</v>
      </c>
      <c r="J99" s="27">
        <f t="shared" si="10"/>
        <v>262.31370710743568</v>
      </c>
      <c r="L99" s="90">
        <f t="shared" si="11"/>
        <v>272.30267346087612</v>
      </c>
      <c r="M99" s="27"/>
    </row>
    <row r="100" spans="8:13" ht="18">
      <c r="H100" s="191">
        <v>66</v>
      </c>
      <c r="I100" s="188">
        <v>269.84336265341841</v>
      </c>
      <c r="J100" s="27">
        <f t="shared" si="10"/>
        <v>268.62834955919504</v>
      </c>
      <c r="L100" s="90">
        <f t="shared" si="11"/>
        <v>278.61731591263549</v>
      </c>
      <c r="M100" s="27"/>
    </row>
    <row r="101" spans="8:13" ht="18">
      <c r="H101" s="189">
        <v>67</v>
      </c>
      <c r="I101" s="188">
        <v>275.15825103783004</v>
      </c>
      <c r="J101" s="27">
        <f t="shared" si="10"/>
        <v>273.91930680474934</v>
      </c>
      <c r="L101" s="90">
        <f t="shared" si="11"/>
        <v>283.90827315818979</v>
      </c>
      <c r="M101" s="27"/>
    </row>
    <row r="102" spans="8:13" ht="18">
      <c r="H102" s="189">
        <v>68</v>
      </c>
      <c r="I102" s="188">
        <v>276.77858967082864</v>
      </c>
      <c r="J102" s="27">
        <f t="shared" si="10"/>
        <v>275.5323496027242</v>
      </c>
      <c r="L102" s="90">
        <f t="shared" si="11"/>
        <v>285.52131595616464</v>
      </c>
      <c r="M102" s="27"/>
    </row>
    <row r="103" spans="8:13" ht="18">
      <c r="H103" s="189">
        <v>69</v>
      </c>
      <c r="I103" s="188">
        <v>281.18070374574353</v>
      </c>
      <c r="J103" s="27">
        <f t="shared" si="10"/>
        <v>279.91464245175939</v>
      </c>
      <c r="L103" s="90">
        <f t="shared" si="11"/>
        <v>289.90360880519984</v>
      </c>
      <c r="M103" s="27"/>
    </row>
    <row r="104" spans="8:13" ht="18">
      <c r="H104" s="192">
        <v>70</v>
      </c>
      <c r="I104" s="193">
        <v>285.66369655694291</v>
      </c>
      <c r="J104" s="27">
        <f t="shared" si="10"/>
        <v>284.3774498675748</v>
      </c>
      <c r="L104" s="90">
        <f t="shared" si="11"/>
        <v>294.36641622101524</v>
      </c>
      <c r="M104" s="27"/>
    </row>
  </sheetData>
  <mergeCells count="1">
    <mergeCell ref="J2:K2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גיליון10"/>
  <dimension ref="A1:O74"/>
  <sheetViews>
    <sheetView rightToLeft="1" workbookViewId="0">
      <selection activeCell="B4" sqref="B4:O4"/>
    </sheetView>
  </sheetViews>
  <sheetFormatPr defaultRowHeight="14.25"/>
  <cols>
    <col min="8" max="8" width="12" customWidth="1"/>
    <col min="9" max="9" width="11.375" customWidth="1"/>
    <col min="10" max="10" width="11.75" customWidth="1"/>
    <col min="11" max="11" width="11.625" customWidth="1"/>
    <col min="262" max="262" width="12" customWidth="1"/>
    <col min="263" max="263" width="11.375" customWidth="1"/>
    <col min="264" max="264" width="11.75" customWidth="1"/>
    <col min="265" max="265" width="11.625" customWidth="1"/>
    <col min="518" max="518" width="12" customWidth="1"/>
    <col min="519" max="519" width="11.375" customWidth="1"/>
    <col min="520" max="520" width="11.75" customWidth="1"/>
    <col min="521" max="521" width="11.625" customWidth="1"/>
    <col min="774" max="774" width="12" customWidth="1"/>
    <col min="775" max="775" width="11.375" customWidth="1"/>
    <col min="776" max="776" width="11.75" customWidth="1"/>
    <col min="777" max="777" width="11.625" customWidth="1"/>
    <col min="1030" max="1030" width="12" customWidth="1"/>
    <col min="1031" max="1031" width="11.375" customWidth="1"/>
    <col min="1032" max="1032" width="11.75" customWidth="1"/>
    <col min="1033" max="1033" width="11.625" customWidth="1"/>
    <col min="1286" max="1286" width="12" customWidth="1"/>
    <col min="1287" max="1287" width="11.375" customWidth="1"/>
    <col min="1288" max="1288" width="11.75" customWidth="1"/>
    <col min="1289" max="1289" width="11.625" customWidth="1"/>
    <col min="1542" max="1542" width="12" customWidth="1"/>
    <col min="1543" max="1543" width="11.375" customWidth="1"/>
    <col min="1544" max="1544" width="11.75" customWidth="1"/>
    <col min="1545" max="1545" width="11.625" customWidth="1"/>
    <col min="1798" max="1798" width="12" customWidth="1"/>
    <col min="1799" max="1799" width="11.375" customWidth="1"/>
    <col min="1800" max="1800" width="11.75" customWidth="1"/>
    <col min="1801" max="1801" width="11.625" customWidth="1"/>
    <col min="2054" max="2054" width="12" customWidth="1"/>
    <col min="2055" max="2055" width="11.375" customWidth="1"/>
    <col min="2056" max="2056" width="11.75" customWidth="1"/>
    <col min="2057" max="2057" width="11.625" customWidth="1"/>
    <col min="2310" max="2310" width="12" customWidth="1"/>
    <col min="2311" max="2311" width="11.375" customWidth="1"/>
    <col min="2312" max="2312" width="11.75" customWidth="1"/>
    <col min="2313" max="2313" width="11.625" customWidth="1"/>
    <col min="2566" max="2566" width="12" customWidth="1"/>
    <col min="2567" max="2567" width="11.375" customWidth="1"/>
    <col min="2568" max="2568" width="11.75" customWidth="1"/>
    <col min="2569" max="2569" width="11.625" customWidth="1"/>
    <col min="2822" max="2822" width="12" customWidth="1"/>
    <col min="2823" max="2823" width="11.375" customWidth="1"/>
    <col min="2824" max="2824" width="11.75" customWidth="1"/>
    <col min="2825" max="2825" width="11.625" customWidth="1"/>
    <col min="3078" max="3078" width="12" customWidth="1"/>
    <col min="3079" max="3079" width="11.375" customWidth="1"/>
    <col min="3080" max="3080" width="11.75" customWidth="1"/>
    <col min="3081" max="3081" width="11.625" customWidth="1"/>
    <col min="3334" max="3334" width="12" customWidth="1"/>
    <col min="3335" max="3335" width="11.375" customWidth="1"/>
    <col min="3336" max="3336" width="11.75" customWidth="1"/>
    <col min="3337" max="3337" width="11.625" customWidth="1"/>
    <col min="3590" max="3590" width="12" customWidth="1"/>
    <col min="3591" max="3591" width="11.375" customWidth="1"/>
    <col min="3592" max="3592" width="11.75" customWidth="1"/>
    <col min="3593" max="3593" width="11.625" customWidth="1"/>
    <col min="3846" max="3846" width="12" customWidth="1"/>
    <col min="3847" max="3847" width="11.375" customWidth="1"/>
    <col min="3848" max="3848" width="11.75" customWidth="1"/>
    <col min="3849" max="3849" width="11.625" customWidth="1"/>
    <col min="4102" max="4102" width="12" customWidth="1"/>
    <col min="4103" max="4103" width="11.375" customWidth="1"/>
    <col min="4104" max="4104" width="11.75" customWidth="1"/>
    <col min="4105" max="4105" width="11.625" customWidth="1"/>
    <col min="4358" max="4358" width="12" customWidth="1"/>
    <col min="4359" max="4359" width="11.375" customWidth="1"/>
    <col min="4360" max="4360" width="11.75" customWidth="1"/>
    <col min="4361" max="4361" width="11.625" customWidth="1"/>
    <col min="4614" max="4614" width="12" customWidth="1"/>
    <col min="4615" max="4615" width="11.375" customWidth="1"/>
    <col min="4616" max="4616" width="11.75" customWidth="1"/>
    <col min="4617" max="4617" width="11.625" customWidth="1"/>
    <col min="4870" max="4870" width="12" customWidth="1"/>
    <col min="4871" max="4871" width="11.375" customWidth="1"/>
    <col min="4872" max="4872" width="11.75" customWidth="1"/>
    <col min="4873" max="4873" width="11.625" customWidth="1"/>
    <col min="5126" max="5126" width="12" customWidth="1"/>
    <col min="5127" max="5127" width="11.375" customWidth="1"/>
    <col min="5128" max="5128" width="11.75" customWidth="1"/>
    <col min="5129" max="5129" width="11.625" customWidth="1"/>
    <col min="5382" max="5382" width="12" customWidth="1"/>
    <col min="5383" max="5383" width="11.375" customWidth="1"/>
    <col min="5384" max="5384" width="11.75" customWidth="1"/>
    <col min="5385" max="5385" width="11.625" customWidth="1"/>
    <col min="5638" max="5638" width="12" customWidth="1"/>
    <col min="5639" max="5639" width="11.375" customWidth="1"/>
    <col min="5640" max="5640" width="11.75" customWidth="1"/>
    <col min="5641" max="5641" width="11.625" customWidth="1"/>
    <col min="5894" max="5894" width="12" customWidth="1"/>
    <col min="5895" max="5895" width="11.375" customWidth="1"/>
    <col min="5896" max="5896" width="11.75" customWidth="1"/>
    <col min="5897" max="5897" width="11.625" customWidth="1"/>
    <col min="6150" max="6150" width="12" customWidth="1"/>
    <col min="6151" max="6151" width="11.375" customWidth="1"/>
    <col min="6152" max="6152" width="11.75" customWidth="1"/>
    <col min="6153" max="6153" width="11.625" customWidth="1"/>
    <col min="6406" max="6406" width="12" customWidth="1"/>
    <col min="6407" max="6407" width="11.375" customWidth="1"/>
    <col min="6408" max="6408" width="11.75" customWidth="1"/>
    <col min="6409" max="6409" width="11.625" customWidth="1"/>
    <col min="6662" max="6662" width="12" customWidth="1"/>
    <col min="6663" max="6663" width="11.375" customWidth="1"/>
    <col min="6664" max="6664" width="11.75" customWidth="1"/>
    <col min="6665" max="6665" width="11.625" customWidth="1"/>
    <col min="6918" max="6918" width="12" customWidth="1"/>
    <col min="6919" max="6919" width="11.375" customWidth="1"/>
    <col min="6920" max="6920" width="11.75" customWidth="1"/>
    <col min="6921" max="6921" width="11.625" customWidth="1"/>
    <col min="7174" max="7174" width="12" customWidth="1"/>
    <col min="7175" max="7175" width="11.375" customWidth="1"/>
    <col min="7176" max="7176" width="11.75" customWidth="1"/>
    <col min="7177" max="7177" width="11.625" customWidth="1"/>
    <col min="7430" max="7430" width="12" customWidth="1"/>
    <col min="7431" max="7431" width="11.375" customWidth="1"/>
    <col min="7432" max="7432" width="11.75" customWidth="1"/>
    <col min="7433" max="7433" width="11.625" customWidth="1"/>
    <col min="7686" max="7686" width="12" customWidth="1"/>
    <col min="7687" max="7687" width="11.375" customWidth="1"/>
    <col min="7688" max="7688" width="11.75" customWidth="1"/>
    <col min="7689" max="7689" width="11.625" customWidth="1"/>
    <col min="7942" max="7942" width="12" customWidth="1"/>
    <col min="7943" max="7943" width="11.375" customWidth="1"/>
    <col min="7944" max="7944" width="11.75" customWidth="1"/>
    <col min="7945" max="7945" width="11.625" customWidth="1"/>
    <col min="8198" max="8198" width="12" customWidth="1"/>
    <col min="8199" max="8199" width="11.375" customWidth="1"/>
    <col min="8200" max="8200" width="11.75" customWidth="1"/>
    <col min="8201" max="8201" width="11.625" customWidth="1"/>
    <col min="8454" max="8454" width="12" customWidth="1"/>
    <col min="8455" max="8455" width="11.375" customWidth="1"/>
    <col min="8456" max="8456" width="11.75" customWidth="1"/>
    <col min="8457" max="8457" width="11.625" customWidth="1"/>
    <col min="8710" max="8710" width="12" customWidth="1"/>
    <col min="8711" max="8711" width="11.375" customWidth="1"/>
    <col min="8712" max="8712" width="11.75" customWidth="1"/>
    <col min="8713" max="8713" width="11.625" customWidth="1"/>
    <col min="8966" max="8966" width="12" customWidth="1"/>
    <col min="8967" max="8967" width="11.375" customWidth="1"/>
    <col min="8968" max="8968" width="11.75" customWidth="1"/>
    <col min="8969" max="8969" width="11.625" customWidth="1"/>
    <col min="9222" max="9222" width="12" customWidth="1"/>
    <col min="9223" max="9223" width="11.375" customWidth="1"/>
    <col min="9224" max="9224" width="11.75" customWidth="1"/>
    <col min="9225" max="9225" width="11.625" customWidth="1"/>
    <col min="9478" max="9478" width="12" customWidth="1"/>
    <col min="9479" max="9479" width="11.375" customWidth="1"/>
    <col min="9480" max="9480" width="11.75" customWidth="1"/>
    <col min="9481" max="9481" width="11.625" customWidth="1"/>
    <col min="9734" max="9734" width="12" customWidth="1"/>
    <col min="9735" max="9735" width="11.375" customWidth="1"/>
    <col min="9736" max="9736" width="11.75" customWidth="1"/>
    <col min="9737" max="9737" width="11.625" customWidth="1"/>
    <col min="9990" max="9990" width="12" customWidth="1"/>
    <col min="9991" max="9991" width="11.375" customWidth="1"/>
    <col min="9992" max="9992" width="11.75" customWidth="1"/>
    <col min="9993" max="9993" width="11.625" customWidth="1"/>
    <col min="10246" max="10246" width="12" customWidth="1"/>
    <col min="10247" max="10247" width="11.375" customWidth="1"/>
    <col min="10248" max="10248" width="11.75" customWidth="1"/>
    <col min="10249" max="10249" width="11.625" customWidth="1"/>
    <col min="10502" max="10502" width="12" customWidth="1"/>
    <col min="10503" max="10503" width="11.375" customWidth="1"/>
    <col min="10504" max="10504" width="11.75" customWidth="1"/>
    <col min="10505" max="10505" width="11.625" customWidth="1"/>
    <col min="10758" max="10758" width="12" customWidth="1"/>
    <col min="10759" max="10759" width="11.375" customWidth="1"/>
    <col min="10760" max="10760" width="11.75" customWidth="1"/>
    <col min="10761" max="10761" width="11.625" customWidth="1"/>
    <col min="11014" max="11014" width="12" customWidth="1"/>
    <col min="11015" max="11015" width="11.375" customWidth="1"/>
    <col min="11016" max="11016" width="11.75" customWidth="1"/>
    <col min="11017" max="11017" width="11.625" customWidth="1"/>
    <col min="11270" max="11270" width="12" customWidth="1"/>
    <col min="11271" max="11271" width="11.375" customWidth="1"/>
    <col min="11272" max="11272" width="11.75" customWidth="1"/>
    <col min="11273" max="11273" width="11.625" customWidth="1"/>
    <col min="11526" max="11526" width="12" customWidth="1"/>
    <col min="11527" max="11527" width="11.375" customWidth="1"/>
    <col min="11528" max="11528" width="11.75" customWidth="1"/>
    <col min="11529" max="11529" width="11.625" customWidth="1"/>
    <col min="11782" max="11782" width="12" customWidth="1"/>
    <col min="11783" max="11783" width="11.375" customWidth="1"/>
    <col min="11784" max="11784" width="11.75" customWidth="1"/>
    <col min="11785" max="11785" width="11.625" customWidth="1"/>
    <col min="12038" max="12038" width="12" customWidth="1"/>
    <col min="12039" max="12039" width="11.375" customWidth="1"/>
    <col min="12040" max="12040" width="11.75" customWidth="1"/>
    <col min="12041" max="12041" width="11.625" customWidth="1"/>
    <col min="12294" max="12294" width="12" customWidth="1"/>
    <col min="12295" max="12295" width="11.375" customWidth="1"/>
    <col min="12296" max="12296" width="11.75" customWidth="1"/>
    <col min="12297" max="12297" width="11.625" customWidth="1"/>
    <col min="12550" max="12550" width="12" customWidth="1"/>
    <col min="12551" max="12551" width="11.375" customWidth="1"/>
    <col min="12552" max="12552" width="11.75" customWidth="1"/>
    <col min="12553" max="12553" width="11.625" customWidth="1"/>
    <col min="12806" max="12806" width="12" customWidth="1"/>
    <col min="12807" max="12807" width="11.375" customWidth="1"/>
    <col min="12808" max="12808" width="11.75" customWidth="1"/>
    <col min="12809" max="12809" width="11.625" customWidth="1"/>
    <col min="13062" max="13062" width="12" customWidth="1"/>
    <col min="13063" max="13063" width="11.375" customWidth="1"/>
    <col min="13064" max="13064" width="11.75" customWidth="1"/>
    <col min="13065" max="13065" width="11.625" customWidth="1"/>
    <col min="13318" max="13318" width="12" customWidth="1"/>
    <col min="13319" max="13319" width="11.375" customWidth="1"/>
    <col min="13320" max="13320" width="11.75" customWidth="1"/>
    <col min="13321" max="13321" width="11.625" customWidth="1"/>
    <col min="13574" max="13574" width="12" customWidth="1"/>
    <col min="13575" max="13575" width="11.375" customWidth="1"/>
    <col min="13576" max="13576" width="11.75" customWidth="1"/>
    <col min="13577" max="13577" width="11.625" customWidth="1"/>
    <col min="13830" max="13830" width="12" customWidth="1"/>
    <col min="13831" max="13831" width="11.375" customWidth="1"/>
    <col min="13832" max="13832" width="11.75" customWidth="1"/>
    <col min="13833" max="13833" width="11.625" customWidth="1"/>
    <col min="14086" max="14086" width="12" customWidth="1"/>
    <col min="14087" max="14087" width="11.375" customWidth="1"/>
    <col min="14088" max="14088" width="11.75" customWidth="1"/>
    <col min="14089" max="14089" width="11.625" customWidth="1"/>
    <col min="14342" max="14342" width="12" customWidth="1"/>
    <col min="14343" max="14343" width="11.375" customWidth="1"/>
    <col min="14344" max="14344" width="11.75" customWidth="1"/>
    <col min="14345" max="14345" width="11.625" customWidth="1"/>
    <col min="14598" max="14598" width="12" customWidth="1"/>
    <col min="14599" max="14599" width="11.375" customWidth="1"/>
    <col min="14600" max="14600" width="11.75" customWidth="1"/>
    <col min="14601" max="14601" width="11.625" customWidth="1"/>
    <col min="14854" max="14854" width="12" customWidth="1"/>
    <col min="14855" max="14855" width="11.375" customWidth="1"/>
    <col min="14856" max="14856" width="11.75" customWidth="1"/>
    <col min="14857" max="14857" width="11.625" customWidth="1"/>
    <col min="15110" max="15110" width="12" customWidth="1"/>
    <col min="15111" max="15111" width="11.375" customWidth="1"/>
    <col min="15112" max="15112" width="11.75" customWidth="1"/>
    <col min="15113" max="15113" width="11.625" customWidth="1"/>
    <col min="15366" max="15366" width="12" customWidth="1"/>
    <col min="15367" max="15367" width="11.375" customWidth="1"/>
    <col min="15368" max="15368" width="11.75" customWidth="1"/>
    <col min="15369" max="15369" width="11.625" customWidth="1"/>
    <col min="15622" max="15622" width="12" customWidth="1"/>
    <col min="15623" max="15623" width="11.375" customWidth="1"/>
    <col min="15624" max="15624" width="11.75" customWidth="1"/>
    <col min="15625" max="15625" width="11.625" customWidth="1"/>
    <col min="15878" max="15878" width="12" customWidth="1"/>
    <col min="15879" max="15879" width="11.375" customWidth="1"/>
    <col min="15880" max="15880" width="11.75" customWidth="1"/>
    <col min="15881" max="15881" width="11.625" customWidth="1"/>
    <col min="16134" max="16134" width="12" customWidth="1"/>
    <col min="16135" max="16135" width="11.375" customWidth="1"/>
    <col min="16136" max="16136" width="11.75" customWidth="1"/>
    <col min="16137" max="16137" width="11.625" customWidth="1"/>
  </cols>
  <sheetData>
    <row r="1" spans="1:15">
      <c r="A1" t="s">
        <v>134</v>
      </c>
    </row>
    <row r="2" spans="1:15">
      <c r="A2" t="s">
        <v>135</v>
      </c>
    </row>
    <row r="4" spans="1:15" ht="15" thickBot="1">
      <c r="B4">
        <v>2</v>
      </c>
      <c r="C4">
        <f>B4+1</f>
        <v>3</v>
      </c>
      <c r="D4">
        <f t="shared" ref="D4:K4" si="0">C4+1</f>
        <v>4</v>
      </c>
      <c r="E4">
        <f t="shared" si="0"/>
        <v>5</v>
      </c>
      <c r="F4">
        <f t="shared" si="0"/>
        <v>6</v>
      </c>
      <c r="G4">
        <f t="shared" si="0"/>
        <v>7</v>
      </c>
      <c r="H4">
        <f t="shared" si="0"/>
        <v>8</v>
      </c>
      <c r="I4">
        <f t="shared" si="0"/>
        <v>9</v>
      </c>
      <c r="J4">
        <f t="shared" si="0"/>
        <v>10</v>
      </c>
      <c r="K4">
        <f t="shared" si="0"/>
        <v>11</v>
      </c>
      <c r="L4">
        <f>K4+1</f>
        <v>12</v>
      </c>
      <c r="M4">
        <f>L4+1</f>
        <v>13</v>
      </c>
      <c r="N4">
        <f>M4+1</f>
        <v>14</v>
      </c>
      <c r="O4">
        <f>N4+1</f>
        <v>15</v>
      </c>
    </row>
    <row r="5" spans="1:15" ht="15">
      <c r="B5" s="321" t="s">
        <v>136</v>
      </c>
      <c r="C5" s="322"/>
      <c r="D5" s="321" t="s">
        <v>137</v>
      </c>
      <c r="E5" s="322"/>
      <c r="F5" s="321" t="s">
        <v>138</v>
      </c>
      <c r="G5" s="323"/>
      <c r="H5" s="321" t="s">
        <v>139</v>
      </c>
      <c r="I5" s="322"/>
      <c r="J5" s="321" t="s">
        <v>140</v>
      </c>
      <c r="K5" s="322"/>
      <c r="L5" s="321" t="s">
        <v>173</v>
      </c>
      <c r="M5" s="322"/>
      <c r="N5" s="321" t="s">
        <v>174</v>
      </c>
      <c r="O5" s="322"/>
    </row>
    <row r="6" spans="1:15" ht="15">
      <c r="A6" s="200" t="s">
        <v>8</v>
      </c>
      <c r="B6" s="201" t="s">
        <v>141</v>
      </c>
      <c r="C6" s="202" t="s">
        <v>142</v>
      </c>
      <c r="D6" s="201" t="s">
        <v>141</v>
      </c>
      <c r="E6" s="202" t="s">
        <v>142</v>
      </c>
      <c r="F6" s="201" t="s">
        <v>141</v>
      </c>
      <c r="G6" s="203" t="s">
        <v>142</v>
      </c>
      <c r="H6" s="201" t="s">
        <v>141</v>
      </c>
      <c r="I6" s="202" t="s">
        <v>142</v>
      </c>
      <c r="J6" s="201" t="s">
        <v>141</v>
      </c>
      <c r="K6" s="202" t="s">
        <v>142</v>
      </c>
      <c r="L6" s="201" t="s">
        <v>141</v>
      </c>
      <c r="M6" s="202" t="s">
        <v>142</v>
      </c>
      <c r="N6" s="201" t="s">
        <v>141</v>
      </c>
      <c r="O6" s="202" t="s">
        <v>142</v>
      </c>
    </row>
    <row r="7" spans="1:15" ht="15">
      <c r="A7" s="204">
        <v>3</v>
      </c>
      <c r="B7" s="226">
        <v>9.38834258741967</v>
      </c>
      <c r="C7" s="227">
        <v>11.552050686044527</v>
      </c>
      <c r="D7" s="226">
        <v>11.046493434659286</v>
      </c>
      <c r="E7" s="227">
        <v>14.056458317197478</v>
      </c>
      <c r="F7" s="226">
        <v>13.944178548564379</v>
      </c>
      <c r="G7" s="230">
        <v>18.321506278904423</v>
      </c>
      <c r="H7" s="226">
        <v>7.1017236322593291</v>
      </c>
      <c r="I7" s="227">
        <v>10.451897495442115</v>
      </c>
      <c r="J7" s="226">
        <v>4.3453979640175877</v>
      </c>
      <c r="K7" s="227">
        <v>6.7011798956661153</v>
      </c>
      <c r="L7" s="226">
        <v>7.2428391290781065</v>
      </c>
      <c r="M7" s="227">
        <v>8.6345270533292187</v>
      </c>
      <c r="N7" s="226">
        <v>10.095094990953605</v>
      </c>
      <c r="O7" s="227">
        <v>12.585250129209909</v>
      </c>
    </row>
    <row r="8" spans="1:15" ht="15">
      <c r="A8" s="204">
        <v>4</v>
      </c>
      <c r="B8" s="226">
        <v>9.5810975367315017</v>
      </c>
      <c r="C8" s="227">
        <v>11.788726258717729</v>
      </c>
      <c r="D8" s="226">
        <v>11.271564152895834</v>
      </c>
      <c r="E8" s="227">
        <v>14.342936811099088</v>
      </c>
      <c r="F8" s="226">
        <v>14.202965508396684</v>
      </c>
      <c r="G8" s="230">
        <v>18.669598510371642</v>
      </c>
      <c r="H8" s="226">
        <v>7.2132005729405222</v>
      </c>
      <c r="I8" s="227">
        <v>10.632371616393812</v>
      </c>
      <c r="J8" s="226">
        <v>4.3888519436577633</v>
      </c>
      <c r="K8" s="227">
        <v>6.8051816002544081</v>
      </c>
      <c r="L8" s="226">
        <v>7.3922029932864453</v>
      </c>
      <c r="M8" s="227">
        <v>8.8119717987489565</v>
      </c>
      <c r="N8" s="226">
        <v>10.301870910100993</v>
      </c>
      <c r="O8" s="227">
        <v>12.842681188775749</v>
      </c>
    </row>
    <row r="9" spans="1:15" ht="15">
      <c r="A9" s="204">
        <v>5</v>
      </c>
      <c r="B9" s="226">
        <v>9.779143332099915</v>
      </c>
      <c r="C9" s="227">
        <v>12.031787910515224</v>
      </c>
      <c r="D9" s="226">
        <v>11.502649098414715</v>
      </c>
      <c r="E9" s="227">
        <v>14.636975617959948</v>
      </c>
      <c r="F9" s="226">
        <v>14.468193382379461</v>
      </c>
      <c r="G9" s="230">
        <v>19.026273112092024</v>
      </c>
      <c r="H9" s="226">
        <v>7.3266177166806488</v>
      </c>
      <c r="I9" s="227">
        <v>10.816419019080605</v>
      </c>
      <c r="J9" s="226">
        <v>4.4559865420620071</v>
      </c>
      <c r="K9" s="227">
        <v>6.9107723617734687</v>
      </c>
      <c r="L9" s="226">
        <v>7.5457345961351541</v>
      </c>
      <c r="M9" s="227">
        <v>8.9942791237295552</v>
      </c>
      <c r="N9" s="226">
        <v>10.514277138209838</v>
      </c>
      <c r="O9" s="227">
        <v>13.107009632268028</v>
      </c>
    </row>
    <row r="10" spans="1:15" ht="15">
      <c r="A10" s="204">
        <v>6</v>
      </c>
      <c r="B10" s="226">
        <v>9.9828848810600626</v>
      </c>
      <c r="C10" s="227">
        <v>12.28170744804124</v>
      </c>
      <c r="D10" s="226">
        <v>11.740303060080914</v>
      </c>
      <c r="E10" s="227">
        <v>14.939229815363124</v>
      </c>
      <c r="F10" s="226">
        <v>14.741406910730502</v>
      </c>
      <c r="G10" s="230">
        <v>19.393351357298048</v>
      </c>
      <c r="H10" s="226">
        <v>7.4436037724704311</v>
      </c>
      <c r="I10" s="227">
        <v>11.005924131989866</v>
      </c>
      <c r="J10" s="226">
        <v>4.5005464074826271</v>
      </c>
      <c r="K10" s="227">
        <v>7.0196546382965197</v>
      </c>
      <c r="L10" s="226">
        <v>7.703706266739041</v>
      </c>
      <c r="M10" s="227">
        <v>9.1817592523462466</v>
      </c>
      <c r="N10" s="226">
        <v>10.732772630751974</v>
      </c>
      <c r="O10" s="227">
        <v>13.378774598815033</v>
      </c>
    </row>
    <row r="11" spans="1:15" ht="15">
      <c r="A11" s="204">
        <v>7</v>
      </c>
      <c r="B11" s="226">
        <v>10.192625724393816</v>
      </c>
      <c r="C11" s="227">
        <v>12.538837991820301</v>
      </c>
      <c r="D11" s="226">
        <v>11.98490027678152</v>
      </c>
      <c r="E11" s="227">
        <v>15.25014674930622</v>
      </c>
      <c r="F11" s="226">
        <v>15.023385728212693</v>
      </c>
      <c r="G11" s="230">
        <v>19.77176088442544</v>
      </c>
      <c r="H11" s="226">
        <v>7.5647530619339189</v>
      </c>
      <c r="I11" s="227">
        <v>11.201667417264803</v>
      </c>
      <c r="J11" s="226">
        <v>4.573546982576338</v>
      </c>
      <c r="K11" s="227">
        <v>7.1324453235469933</v>
      </c>
      <c r="L11" s="226">
        <v>7.8663441479978626</v>
      </c>
      <c r="M11" s="227">
        <v>9.3746677995805694</v>
      </c>
      <c r="N11" s="226">
        <v>10.957688720117487</v>
      </c>
      <c r="O11" s="227">
        <v>13.658366069751445</v>
      </c>
    </row>
    <row r="12" spans="1:15" ht="15">
      <c r="A12" s="204">
        <v>8</v>
      </c>
      <c r="B12" s="226">
        <v>10.408648295119097</v>
      </c>
      <c r="C12" s="227">
        <v>12.803506866954617</v>
      </c>
      <c r="D12" s="226">
        <v>12.236772395097267</v>
      </c>
      <c r="E12" s="227">
        <v>15.570124617912999</v>
      </c>
      <c r="F12" s="226">
        <v>15.314699719538407</v>
      </c>
      <c r="G12" s="230">
        <v>20.162178521722645</v>
      </c>
      <c r="H12" s="226">
        <v>7.6904512779480232</v>
      </c>
      <c r="I12" s="227">
        <v>11.404034713936966</v>
      </c>
      <c r="J12" s="226">
        <v>4.6366632269274062</v>
      </c>
      <c r="K12" s="227">
        <v>7.2495008782856125</v>
      </c>
      <c r="L12" s="226">
        <v>8.0338679548833625</v>
      </c>
      <c r="M12" s="227">
        <v>9.5732517104075896</v>
      </c>
      <c r="N12" s="226">
        <v>11.189328690489608</v>
      </c>
      <c r="O12" s="227">
        <v>13.946140099478294</v>
      </c>
    </row>
    <row r="13" spans="1:15" ht="15">
      <c r="A13" s="204">
        <v>9</v>
      </c>
      <c r="B13" s="226">
        <v>10.631254556715845</v>
      </c>
      <c r="C13" s="227">
        <v>13.076062809613209</v>
      </c>
      <c r="D13" s="226">
        <v>12.496282466729072</v>
      </c>
      <c r="E13" s="227">
        <v>15.899596501615219</v>
      </c>
      <c r="F13" s="226">
        <v>15.616031375421903</v>
      </c>
      <c r="G13" s="230">
        <v>20.565320096786063</v>
      </c>
      <c r="H13" s="226">
        <v>7.8211475151429175</v>
      </c>
      <c r="I13" s="227">
        <v>11.613661836675421</v>
      </c>
      <c r="J13" s="226">
        <v>4.702606774546374</v>
      </c>
      <c r="K13" s="227">
        <v>7.3712749792928678</v>
      </c>
      <c r="L13" s="226">
        <v>8.206511679660057</v>
      </c>
      <c r="M13" s="227">
        <v>9.7777733268533567</v>
      </c>
      <c r="N13" s="226">
        <v>11.428017061423715</v>
      </c>
      <c r="O13" s="227">
        <v>14.242476202990289</v>
      </c>
    </row>
    <row r="14" spans="1:15" ht="15">
      <c r="A14" s="204">
        <v>10</v>
      </c>
      <c r="B14" s="226">
        <v>10.860775974019596</v>
      </c>
      <c r="C14" s="227">
        <v>13.356887380056794</v>
      </c>
      <c r="D14" s="226">
        <v>12.763850428921252</v>
      </c>
      <c r="E14" s="227">
        <v>16.239058011913389</v>
      </c>
      <c r="F14" s="226">
        <v>15.928003605250575</v>
      </c>
      <c r="G14" s="230">
        <v>20.982048034037025</v>
      </c>
      <c r="H14" s="226">
        <v>7.9573114353352281</v>
      </c>
      <c r="I14" s="227">
        <v>11.830963341108928</v>
      </c>
      <c r="J14" s="226">
        <v>4.7720862655544645</v>
      </c>
      <c r="K14" s="227">
        <v>7.4982239490469942</v>
      </c>
      <c r="L14" s="226">
        <v>8.3845296469673887</v>
      </c>
      <c r="M14" s="227">
        <v>9.9885171909321482</v>
      </c>
      <c r="N14" s="226">
        <v>11.674113473679379</v>
      </c>
      <c r="O14" s="227">
        <v>14.54779304656083</v>
      </c>
    </row>
    <row r="15" spans="1:15" ht="15">
      <c r="A15" s="204">
        <v>11</v>
      </c>
      <c r="B15" s="226">
        <v>11.097583238751946</v>
      </c>
      <c r="C15" s="227">
        <v>13.646406318277403</v>
      </c>
      <c r="D15" s="226">
        <v>13.039975046584454</v>
      </c>
      <c r="E15" s="227">
        <v>16.589091967558836</v>
      </c>
      <c r="F15" s="226">
        <v>16.251394683822621</v>
      </c>
      <c r="G15" s="230">
        <v>21.413275416376653</v>
      </c>
      <c r="H15" s="226">
        <v>8.0995456265597241</v>
      </c>
      <c r="I15" s="227">
        <v>12.056850983950659</v>
      </c>
      <c r="J15" s="226">
        <v>4.8456561149695903</v>
      </c>
      <c r="K15" s="227">
        <v>7.6309399356174703</v>
      </c>
      <c r="L15" s="226">
        <v>8.568201494651646</v>
      </c>
      <c r="M15" s="227">
        <v>10.205795853341902</v>
      </c>
      <c r="N15" s="226">
        <v>11.928028329372051</v>
      </c>
      <c r="O15" s="227">
        <v>14.862566150921809</v>
      </c>
    </row>
    <row r="16" spans="1:15" ht="15">
      <c r="A16" s="204">
        <v>12</v>
      </c>
      <c r="B16" s="226">
        <v>11.342088309955814</v>
      </c>
      <c r="C16" s="227">
        <v>13.945090891225453</v>
      </c>
      <c r="D16" s="226">
        <v>13.32523250894085</v>
      </c>
      <c r="E16" s="227">
        <v>16.950365306609243</v>
      </c>
      <c r="F16" s="226">
        <v>16.587038527501004</v>
      </c>
      <c r="G16" s="230">
        <v>21.859996341904125</v>
      </c>
      <c r="H16" s="226">
        <v>8.2485668930746812</v>
      </c>
      <c r="I16" s="227">
        <v>12.291973723560149</v>
      </c>
      <c r="J16" s="226">
        <v>4.9237422018117014</v>
      </c>
      <c r="K16" s="227">
        <v>7.7700563455467879</v>
      </c>
      <c r="L16" s="226">
        <v>8.7578303347846482</v>
      </c>
      <c r="M16" s="227">
        <v>10.429947587932718</v>
      </c>
      <c r="N16" s="226">
        <v>12.190226731268373</v>
      </c>
      <c r="O16" s="227">
        <v>15.187331033053631</v>
      </c>
    </row>
    <row r="17" spans="1:15" ht="15">
      <c r="A17" s="204">
        <v>13</v>
      </c>
      <c r="B17" s="226">
        <v>11.594748282536958</v>
      </c>
      <c r="C17" s="227">
        <v>14.253460442842009</v>
      </c>
      <c r="D17" s="226">
        <v>13.620260610482759</v>
      </c>
      <c r="E17" s="227">
        <v>17.323610072203344</v>
      </c>
      <c r="F17" s="226">
        <v>16.935875817670251</v>
      </c>
      <c r="G17" s="230">
        <v>22.323236485721658</v>
      </c>
      <c r="H17" s="226">
        <v>8.4048325873312688</v>
      </c>
      <c r="I17" s="227">
        <v>12.537144439178102</v>
      </c>
      <c r="J17" s="226">
        <v>5.006739671448579</v>
      </c>
      <c r="K17" s="227">
        <v>7.9160176554433761</v>
      </c>
      <c r="L17" s="226">
        <v>8.9537421902821972</v>
      </c>
      <c r="M17" s="227">
        <v>10.661335188316068</v>
      </c>
      <c r="N17" s="226">
        <v>12.461230641633268</v>
      </c>
      <c r="O17" s="227">
        <v>15.522683661536014</v>
      </c>
    </row>
    <row r="18" spans="1:15" ht="15">
      <c r="A18" s="204">
        <v>14</v>
      </c>
      <c r="B18" s="226">
        <v>11.856103450259733</v>
      </c>
      <c r="C18" s="227">
        <v>14.572126621430787</v>
      </c>
      <c r="D18" s="226">
        <v>13.925787865653399</v>
      </c>
      <c r="E18" s="227">
        <v>17.709661815361461</v>
      </c>
      <c r="F18" s="226">
        <v>17.299035360728727</v>
      </c>
      <c r="G18" s="230">
        <v>22.80426476589712</v>
      </c>
      <c r="H18" s="226">
        <v>8.5691434708553871</v>
      </c>
      <c r="I18" s="227">
        <v>12.793103414042609</v>
      </c>
      <c r="J18" s="226">
        <v>5.0952650805912274</v>
      </c>
      <c r="K18" s="227">
        <v>8.0695584152212074</v>
      </c>
      <c r="L18" s="226">
        <v>9.1563079209936493</v>
      </c>
      <c r="M18" s="227">
        <v>10.900371142022516</v>
      </c>
      <c r="N18" s="226">
        <v>12.741659219133464</v>
      </c>
      <c r="O18" s="227">
        <v>15.869328233987122</v>
      </c>
    </row>
    <row r="19" spans="1:15" ht="15">
      <c r="A19" s="204">
        <v>15</v>
      </c>
      <c r="B19" s="226">
        <v>12.126800086537562</v>
      </c>
      <c r="C19" s="227">
        <v>14.901821884758006</v>
      </c>
      <c r="D19" s="226">
        <v>14.242649652590126</v>
      </c>
      <c r="E19" s="227">
        <v>18.109483478449508</v>
      </c>
      <c r="F19" s="226">
        <v>17.677634128079578</v>
      </c>
      <c r="G19" s="230">
        <v>23.30443687112513</v>
      </c>
      <c r="H19" s="226">
        <v>8.7424547044854997</v>
      </c>
      <c r="I19" s="227">
        <v>13.061274670769645</v>
      </c>
      <c r="J19" s="226">
        <v>5.1899527750102896</v>
      </c>
      <c r="K19" s="227">
        <v>8.2315530914690793</v>
      </c>
      <c r="L19" s="226">
        <v>9.3659621092533243</v>
      </c>
      <c r="M19" s="227">
        <v>11.147539692002919</v>
      </c>
      <c r="N19" s="226">
        <v>13.032242876598582</v>
      </c>
      <c r="O19" s="227">
        <v>16.228097989453975</v>
      </c>
    </row>
    <row r="20" spans="1:15" ht="15">
      <c r="A20" s="204">
        <v>16</v>
      </c>
      <c r="B20" s="226">
        <v>12.407519593902844</v>
      </c>
      <c r="C20" s="227">
        <v>15.243326075042631</v>
      </c>
      <c r="D20" s="226">
        <v>14.571701821060325</v>
      </c>
      <c r="E20" s="227">
        <v>18.524059894182482</v>
      </c>
      <c r="F20" s="226">
        <v>18.072584076835266</v>
      </c>
      <c r="G20" s="230">
        <v>23.825248078353262</v>
      </c>
      <c r="H20" s="226">
        <v>8.9256287846018498</v>
      </c>
      <c r="I20" s="227">
        <v>13.342680893435848</v>
      </c>
      <c r="J20" s="226">
        <v>5.2914068030940324</v>
      </c>
      <c r="K20" s="227">
        <v>8.4028043105593202</v>
      </c>
      <c r="L20" s="226">
        <v>9.5831734773607042</v>
      </c>
      <c r="M20" s="227">
        <v>11.403366156247918</v>
      </c>
      <c r="N20" s="226">
        <v>13.333730223866695</v>
      </c>
      <c r="O20" s="227">
        <v>16.59985886261147</v>
      </c>
    </row>
    <row r="21" spans="1:15" ht="15">
      <c r="A21" s="204">
        <v>17</v>
      </c>
      <c r="B21" s="226">
        <v>12.698804170639416</v>
      </c>
      <c r="C21" s="227">
        <v>15.597285429202769</v>
      </c>
      <c r="D21" s="226">
        <v>14.913519311005603</v>
      </c>
      <c r="E21" s="227">
        <v>18.95414259496566</v>
      </c>
      <c r="F21" s="226">
        <v>18.484821461436709</v>
      </c>
      <c r="G21" s="230">
        <v>24.36785787918479</v>
      </c>
      <c r="H21" s="226">
        <v>9.1191256445740603</v>
      </c>
      <c r="I21" s="227">
        <v>13.63819571213766</v>
      </c>
      <c r="J21" s="226">
        <v>5.3997507763463872</v>
      </c>
      <c r="K21" s="227">
        <v>8.5837155371394775</v>
      </c>
      <c r="L21" s="226">
        <v>9.8083607695732784</v>
      </c>
      <c r="M21" s="227">
        <v>11.668329399166272</v>
      </c>
      <c r="N21" s="226">
        <v>13.646689520215808</v>
      </c>
      <c r="O21" s="227">
        <v>16.985302981758075</v>
      </c>
    </row>
    <row r="22" spans="1:15" ht="15">
      <c r="A22" s="204">
        <v>18</v>
      </c>
      <c r="B22" s="226">
        <v>13.001234577503508</v>
      </c>
      <c r="C22" s="227">
        <v>15.964390968504363</v>
      </c>
      <c r="D22" s="226">
        <v>15.268727129420752</v>
      </c>
      <c r="E22" s="227">
        <v>19.400522664017686</v>
      </c>
      <c r="F22" s="226">
        <v>18.914757749935131</v>
      </c>
      <c r="G22" s="230">
        <v>24.932855776329351</v>
      </c>
      <c r="H22" s="226">
        <v>9.3225506661037283</v>
      </c>
      <c r="I22" s="227">
        <v>13.947574467302029</v>
      </c>
      <c r="J22" s="226">
        <v>5.5145985751827284</v>
      </c>
      <c r="K22" s="227">
        <v>8.7741539169559726</v>
      </c>
      <c r="L22" s="226">
        <v>10.042006879909133</v>
      </c>
      <c r="M22" s="227">
        <v>11.942977626454599</v>
      </c>
      <c r="N22" s="226">
        <v>13.971724782275061</v>
      </c>
      <c r="O22" s="227">
        <v>17.385164945252225</v>
      </c>
    </row>
    <row r="23" spans="1:15" ht="15">
      <c r="A23" s="204">
        <v>19</v>
      </c>
      <c r="B23" s="226">
        <v>13.31526231356024</v>
      </c>
      <c r="C23" s="227">
        <v>16.345177710659886</v>
      </c>
      <c r="D23" s="226">
        <v>15.63774612683746</v>
      </c>
      <c r="E23" s="227">
        <v>19.863746669668622</v>
      </c>
      <c r="F23" s="226">
        <v>19.362182127408591</v>
      </c>
      <c r="G23" s="230">
        <v>25.520106481315523</v>
      </c>
      <c r="H23" s="226">
        <v>9.5351343891059592</v>
      </c>
      <c r="I23" s="227">
        <v>14.27027996589702</v>
      </c>
      <c r="J23" s="226">
        <v>5.6350263771892397</v>
      </c>
      <c r="K23" s="227">
        <v>8.9732676022004707</v>
      </c>
      <c r="L23" s="226">
        <v>10.28453062083366</v>
      </c>
      <c r="M23" s="227">
        <v>12.227778860153233</v>
      </c>
      <c r="N23" s="226">
        <v>14.309284612991057</v>
      </c>
      <c r="O23" s="227">
        <v>17.799992598367258</v>
      </c>
    </row>
    <row r="24" spans="1:15" ht="15">
      <c r="A24" s="204">
        <v>20</v>
      </c>
      <c r="B24" s="226">
        <v>13.645041442874534</v>
      </c>
      <c r="C24" s="227">
        <v>16.743885669940244</v>
      </c>
      <c r="D24" s="226">
        <v>16.026558886636646</v>
      </c>
      <c r="E24" s="227">
        <v>20.349924418184788</v>
      </c>
      <c r="F24" s="226">
        <v>19.842105921908015</v>
      </c>
      <c r="G24" s="230">
        <v>26.145035569429407</v>
      </c>
      <c r="H24" s="226">
        <v>9.7721860382248895</v>
      </c>
      <c r="I24" s="227">
        <v>14.621974636012242</v>
      </c>
      <c r="J24" s="226">
        <v>5.7744243536402244</v>
      </c>
      <c r="K24" s="227">
        <v>9.194582430005779</v>
      </c>
      <c r="L24" s="226">
        <v>10.538594491325345</v>
      </c>
      <c r="M24" s="227">
        <v>12.525451823581253</v>
      </c>
      <c r="N24" s="226">
        <v>14.664181305744181</v>
      </c>
      <c r="O24" s="227">
        <v>18.234698935148181</v>
      </c>
    </row>
    <row r="25" spans="1:15" ht="15">
      <c r="A25" s="204">
        <v>21</v>
      </c>
      <c r="B25" s="226">
        <v>13.987232438093971</v>
      </c>
      <c r="C25" s="227">
        <v>17.157256211080238</v>
      </c>
      <c r="D25" s="226">
        <v>16.430357541785884</v>
      </c>
      <c r="E25" s="227">
        <v>20.854368213592387</v>
      </c>
      <c r="F25" s="226">
        <v>20.341304210353186</v>
      </c>
      <c r="G25" s="230">
        <v>26.79454096015321</v>
      </c>
      <c r="H25" s="226">
        <v>10.020069844591708</v>
      </c>
      <c r="I25" s="227">
        <v>14.988820190823711</v>
      </c>
      <c r="J25" s="226">
        <v>5.9204782752617353</v>
      </c>
      <c r="K25" s="227">
        <v>9.4259068679575133</v>
      </c>
      <c r="L25" s="226">
        <v>10.801952378119267</v>
      </c>
      <c r="M25" s="227">
        <v>12.833791019141978</v>
      </c>
      <c r="N25" s="226">
        <v>15.03256205018314</v>
      </c>
      <c r="O25" s="227">
        <v>18.68552805181983</v>
      </c>
    </row>
    <row r="26" spans="1:15" ht="15">
      <c r="A26" s="204">
        <v>22</v>
      </c>
      <c r="B26" s="226">
        <v>14.343574525448187</v>
      </c>
      <c r="C26" s="227">
        <v>17.587130259112996</v>
      </c>
      <c r="D26" s="226">
        <v>16.851133181663979</v>
      </c>
      <c r="E26" s="227">
        <v>21.379222999483272</v>
      </c>
      <c r="F26" s="226">
        <v>20.862595811812124</v>
      </c>
      <c r="G26" s="230">
        <v>27.471630341603028</v>
      </c>
      <c r="H26" s="226">
        <v>10.279987642492445</v>
      </c>
      <c r="I26" s="227">
        <v>15.372290037837063</v>
      </c>
      <c r="J26" s="226">
        <v>6.0741841073642053</v>
      </c>
      <c r="K26" s="227">
        <v>9.6682799479920707</v>
      </c>
      <c r="L26" s="226">
        <v>11.076071777617338</v>
      </c>
      <c r="M26" s="227">
        <v>13.154327419863248</v>
      </c>
      <c r="N26" s="226">
        <v>15.416266359215278</v>
      </c>
      <c r="O26" s="227">
        <v>19.154440031532921</v>
      </c>
    </row>
    <row r="27" spans="1:15" ht="15">
      <c r="A27" s="204">
        <v>23</v>
      </c>
      <c r="B27" s="226">
        <v>14.715196847254477</v>
      </c>
      <c r="C27" s="227">
        <v>18.034749052124344</v>
      </c>
      <c r="D27" s="226">
        <v>17.290273515047492</v>
      </c>
      <c r="E27" s="227">
        <v>21.926052198749826</v>
      </c>
      <c r="F27" s="226">
        <v>21.40783835121897</v>
      </c>
      <c r="G27" s="230">
        <v>28.178466548568196</v>
      </c>
      <c r="H27" s="226">
        <v>10.553033870845416</v>
      </c>
      <c r="I27" s="227">
        <v>15.773796904470405</v>
      </c>
      <c r="J27" s="226">
        <v>6.2362586335222074</v>
      </c>
      <c r="K27" s="227">
        <v>9.9226632738766014</v>
      </c>
      <c r="L27" s="226">
        <v>11.361802381967783</v>
      </c>
      <c r="M27" s="227">
        <v>13.487973508254422</v>
      </c>
      <c r="N27" s="226">
        <v>15.816526469241467</v>
      </c>
      <c r="O27" s="227">
        <v>19.642802470493965</v>
      </c>
    </row>
    <row r="28" spans="1:15" ht="15">
      <c r="A28" s="204">
        <v>24</v>
      </c>
      <c r="B28" s="226">
        <v>15.103256077474152</v>
      </c>
      <c r="C28" s="227">
        <v>18.501403774305917</v>
      </c>
      <c r="D28" s="226">
        <v>17.749202648799102</v>
      </c>
      <c r="E28" s="227">
        <v>22.496486031502563</v>
      </c>
      <c r="F28" s="226">
        <v>21.97906348667345</v>
      </c>
      <c r="G28" s="230">
        <v>28.917443560382257</v>
      </c>
      <c r="H28" s="226">
        <v>10.840592238676136</v>
      </c>
      <c r="I28" s="227">
        <v>16.195079397865989</v>
      </c>
      <c r="J28" s="226">
        <v>6.4077135360722135</v>
      </c>
      <c r="K28" s="227">
        <v>10.19034767874021</v>
      </c>
      <c r="L28" s="226">
        <v>11.660008775038685</v>
      </c>
      <c r="M28" s="227">
        <v>13.835671613003857</v>
      </c>
      <c r="N28" s="226">
        <v>16.234606146105733</v>
      </c>
      <c r="O28" s="227">
        <v>20.152039978465872</v>
      </c>
    </row>
    <row r="29" spans="1:15" ht="15">
      <c r="A29" s="204">
        <v>25</v>
      </c>
      <c r="B29" s="226">
        <v>15.509026422868969</v>
      </c>
      <c r="C29" s="227">
        <v>18.988506517984128</v>
      </c>
      <c r="D29" s="226">
        <v>18.229492743128262</v>
      </c>
      <c r="E29" s="227">
        <v>23.092310999333318</v>
      </c>
      <c r="F29" s="226">
        <v>22.578535037650099</v>
      </c>
      <c r="G29" s="230">
        <v>29.691214202272921</v>
      </c>
      <c r="H29" s="226">
        <v>11.14421045350182</v>
      </c>
      <c r="I29" s="227">
        <v>16.638029033441512</v>
      </c>
      <c r="J29" s="226">
        <v>6.5896754573598839</v>
      </c>
      <c r="K29" s="227">
        <v>10.472703612726169</v>
      </c>
      <c r="L29" s="226">
        <v>11.971641761461198</v>
      </c>
      <c r="M29" s="227">
        <v>14.198450700615798</v>
      </c>
      <c r="N29" s="226">
        <v>16.67189862550488</v>
      </c>
      <c r="O29" s="227">
        <v>20.683711675348853</v>
      </c>
    </row>
    <row r="30" spans="1:15" ht="15">
      <c r="A30" s="204">
        <v>26</v>
      </c>
      <c r="B30" s="226">
        <v>17.702746845163492</v>
      </c>
      <c r="C30" s="227">
        <v>21.436425694528761</v>
      </c>
      <c r="D30" s="226">
        <v>20.649502656402078</v>
      </c>
      <c r="E30" s="227">
        <v>26.13597308323401</v>
      </c>
      <c r="F30" s="226">
        <v>25.939345497649697</v>
      </c>
      <c r="G30" s="230">
        <v>33.434279771626905</v>
      </c>
      <c r="H30" s="226">
        <v>14.013327381720728</v>
      </c>
      <c r="I30" s="227">
        <v>19.664226307538225</v>
      </c>
      <c r="J30" s="226">
        <v>9.3774120254103011</v>
      </c>
      <c r="K30" s="227">
        <v>13.317957792556248</v>
      </c>
      <c r="L30" s="226">
        <v>14.067932146257053</v>
      </c>
      <c r="M30" s="227">
        <v>16.342845789985759</v>
      </c>
      <c r="N30" s="226">
        <v>18.898005061171684</v>
      </c>
      <c r="O30" s="227">
        <v>23.407102841389584</v>
      </c>
    </row>
    <row r="31" spans="1:15" ht="15">
      <c r="A31" s="204">
        <v>27</v>
      </c>
      <c r="B31" s="226">
        <v>18.140333105421966</v>
      </c>
      <c r="C31" s="227">
        <v>22.059404198710304</v>
      </c>
      <c r="D31" s="226">
        <v>21.218329668923051</v>
      </c>
      <c r="E31" s="227">
        <v>26.839459816232377</v>
      </c>
      <c r="F31" s="226">
        <v>26.660691512023384</v>
      </c>
      <c r="G31" s="230">
        <v>34.325074067023962</v>
      </c>
      <c r="H31" s="226">
        <v>14.337922388314826</v>
      </c>
      <c r="I31" s="227">
        <v>20.248322254461236</v>
      </c>
      <c r="J31" s="226">
        <v>9.5845785084313473</v>
      </c>
      <c r="K31" s="227">
        <v>13.620046976050769</v>
      </c>
      <c r="L31" s="226">
        <v>14.410368828041975</v>
      </c>
      <c r="M31" s="227">
        <v>16.734581404894268</v>
      </c>
      <c r="N31" s="226">
        <v>19.377677869651873</v>
      </c>
      <c r="O31" s="227">
        <v>24.034703390857619</v>
      </c>
    </row>
    <row r="32" spans="1:15" ht="15">
      <c r="A32" s="204">
        <v>28</v>
      </c>
      <c r="B32" s="226">
        <v>18.604289183185553</v>
      </c>
      <c r="C32" s="227">
        <v>22.673503363305016</v>
      </c>
      <c r="D32" s="226">
        <v>21.824976024500572</v>
      </c>
      <c r="E32" s="227">
        <v>27.588209490988714</v>
      </c>
      <c r="F32" s="226">
        <v>27.428802335549008</v>
      </c>
      <c r="G32" s="230">
        <v>35.210440434032968</v>
      </c>
      <c r="H32" s="226">
        <v>14.684196381902526</v>
      </c>
      <c r="I32" s="227">
        <v>20.834375148346762</v>
      </c>
      <c r="J32" s="226">
        <v>9.7897792428400852</v>
      </c>
      <c r="K32" s="227">
        <v>13.941285324253743</v>
      </c>
      <c r="L32" s="226">
        <v>14.766554333709452</v>
      </c>
      <c r="M32" s="227">
        <v>17.147148173672157</v>
      </c>
      <c r="N32" s="226">
        <v>19.950898813520975</v>
      </c>
      <c r="O32" s="227">
        <v>24.702349356797342</v>
      </c>
    </row>
    <row r="33" spans="1:15" ht="15">
      <c r="A33" s="204">
        <v>29</v>
      </c>
      <c r="B33" s="226">
        <v>19.091618430081319</v>
      </c>
      <c r="C33" s="227">
        <v>23.315080620265725</v>
      </c>
      <c r="D33" s="226">
        <v>22.463165948998856</v>
      </c>
      <c r="E33" s="227">
        <v>28.374227201035858</v>
      </c>
      <c r="F33" s="226">
        <v>28.23883071432541</v>
      </c>
      <c r="G33" s="230">
        <v>36.138599248235963</v>
      </c>
      <c r="H33" s="226">
        <v>15.051432025334607</v>
      </c>
      <c r="I33" s="227">
        <v>21.451190305289529</v>
      </c>
      <c r="J33" s="226">
        <v>10.008129759258068</v>
      </c>
      <c r="K33" s="227">
        <v>14.28166029131105</v>
      </c>
      <c r="L33" s="226">
        <v>15.14016737019158</v>
      </c>
      <c r="M33" s="227">
        <v>17.579446268216007</v>
      </c>
      <c r="N33" s="226">
        <v>20.532348271177973</v>
      </c>
      <c r="O33" s="227">
        <v>25.402919488839988</v>
      </c>
    </row>
    <row r="34" spans="1:15" ht="15">
      <c r="A34" s="204">
        <v>30</v>
      </c>
      <c r="B34" s="226">
        <v>19.660195816089239</v>
      </c>
      <c r="C34" s="227">
        <v>23.988516642575604</v>
      </c>
      <c r="D34" s="226">
        <v>23.135164526408058</v>
      </c>
      <c r="E34" s="227">
        <v>29.175604358214791</v>
      </c>
      <c r="F34" s="226">
        <v>29.094031947651814</v>
      </c>
      <c r="G34" s="230">
        <v>37.11641510628872</v>
      </c>
      <c r="H34" s="226">
        <v>15.44170433594657</v>
      </c>
      <c r="I34" s="227">
        <v>22.103417252981878</v>
      </c>
      <c r="J34" s="226">
        <v>10.24187699173708</v>
      </c>
      <c r="K34" s="227">
        <v>14.642960740810858</v>
      </c>
      <c r="L34" s="226">
        <v>15.533170072476846</v>
      </c>
      <c r="M34" s="227">
        <v>18.033121505563951</v>
      </c>
      <c r="N34" s="226">
        <v>21.143084908526255</v>
      </c>
      <c r="O34" s="227">
        <v>26.138607627653109</v>
      </c>
    </row>
    <row r="35" spans="1:15" ht="15">
      <c r="A35" s="204">
        <v>31</v>
      </c>
      <c r="B35" s="226">
        <v>20.25405008553939</v>
      </c>
      <c r="C35" s="227">
        <v>24.69380463254128</v>
      </c>
      <c r="D35" s="226">
        <v>23.840071069498798</v>
      </c>
      <c r="E35" s="227">
        <v>29.929047170701018</v>
      </c>
      <c r="F35" s="226">
        <v>29.842983920906779</v>
      </c>
      <c r="G35" s="230">
        <v>38.139120743952155</v>
      </c>
      <c r="H35" s="226">
        <v>15.848893833225214</v>
      </c>
      <c r="I35" s="227">
        <v>22.785074758167926</v>
      </c>
      <c r="J35" s="226">
        <v>10.48524348257347</v>
      </c>
      <c r="K35" s="227">
        <v>15.019941706828027</v>
      </c>
      <c r="L35" s="226">
        <v>15.945097720744068</v>
      </c>
      <c r="M35" s="227">
        <v>18.508189297134219</v>
      </c>
      <c r="N35" s="226">
        <v>21.78363735880415</v>
      </c>
      <c r="O35" s="227">
        <v>26.909153568723454</v>
      </c>
    </row>
    <row r="36" spans="1:15" ht="15">
      <c r="A36" s="204">
        <v>32</v>
      </c>
      <c r="B36" s="226">
        <v>20.879983410912864</v>
      </c>
      <c r="C36" s="227">
        <v>25.435796798937947</v>
      </c>
      <c r="D36" s="226">
        <v>24.583824803275778</v>
      </c>
      <c r="E36" s="227">
        <v>30.752431102058964</v>
      </c>
      <c r="F36" s="226">
        <v>30.685746880031317</v>
      </c>
      <c r="G36" s="230">
        <v>39.21830228742369</v>
      </c>
      <c r="H36" s="226">
        <v>16.282489768512747</v>
      </c>
      <c r="I36" s="227">
        <v>23.50729721013656</v>
      </c>
      <c r="J36" s="226">
        <v>10.746201055623565</v>
      </c>
      <c r="K36" s="227">
        <v>15.42098539518374</v>
      </c>
      <c r="L36" s="226">
        <v>16.37934560351739</v>
      </c>
      <c r="M36" s="227">
        <v>19.007636454196764</v>
      </c>
      <c r="N36" s="226">
        <v>22.459133964207766</v>
      </c>
      <c r="O36" s="227">
        <v>27.719986431958301</v>
      </c>
    </row>
    <row r="37" spans="1:15" ht="15">
      <c r="A37" s="204">
        <v>33</v>
      </c>
      <c r="B37" s="226">
        <v>21.541126738552745</v>
      </c>
      <c r="C37" s="227">
        <v>26.217777807588806</v>
      </c>
      <c r="D37" s="226">
        <v>25.370174596897566</v>
      </c>
      <c r="E37" s="227">
        <v>31.622630473835809</v>
      </c>
      <c r="F37" s="226">
        <v>31.581706683702581</v>
      </c>
      <c r="G37" s="230">
        <v>40.359330492062369</v>
      </c>
      <c r="H37" s="226">
        <v>16.746260867515041</v>
      </c>
      <c r="I37" s="227">
        <v>24.275416695807252</v>
      </c>
      <c r="J37" s="226">
        <v>11.027381895263575</v>
      </c>
      <c r="K37" s="227">
        <v>15.84946202393567</v>
      </c>
      <c r="L37" s="226">
        <v>16.837537363078617</v>
      </c>
      <c r="M37" s="227">
        <v>19.574622837645087</v>
      </c>
      <c r="N37" s="226">
        <v>23.172877955431435</v>
      </c>
      <c r="O37" s="227">
        <v>28.574750230109373</v>
      </c>
    </row>
    <row r="38" spans="1:15" ht="15">
      <c r="A38" s="204">
        <v>34</v>
      </c>
      <c r="B38" s="226">
        <v>22.238029614777908</v>
      </c>
      <c r="C38" s="227">
        <v>27.040562975649827</v>
      </c>
      <c r="D38" s="226">
        <v>26.199245397655854</v>
      </c>
      <c r="E38" s="227">
        <v>32.538114355478498</v>
      </c>
      <c r="F38" s="226">
        <v>32.525813662299406</v>
      </c>
      <c r="G38" s="230">
        <v>41.560168675392354</v>
      </c>
      <c r="H38" s="226">
        <v>17.235613994094912</v>
      </c>
      <c r="I38" s="227">
        <v>25.08551710055751</v>
      </c>
      <c r="J38" s="226">
        <v>11.324004793767509</v>
      </c>
      <c r="K38" s="227">
        <v>16.30140913998564</v>
      </c>
      <c r="L38" s="226">
        <v>17.320522043590628</v>
      </c>
      <c r="M38" s="227">
        <v>20.192687526999727</v>
      </c>
      <c r="N38" s="226">
        <v>23.925296582905386</v>
      </c>
      <c r="O38" s="227">
        <v>29.392179906387621</v>
      </c>
    </row>
    <row r="39" spans="1:15" ht="15">
      <c r="A39" s="204">
        <v>35</v>
      </c>
      <c r="B39" s="226">
        <v>22.973519203196904</v>
      </c>
      <c r="C39" s="227">
        <v>27.907300581175381</v>
      </c>
      <c r="D39" s="226">
        <v>27.074423705818671</v>
      </c>
      <c r="E39" s="227">
        <v>33.50316738802794</v>
      </c>
      <c r="F39" s="226">
        <v>33.522208787533856</v>
      </c>
      <c r="G39" s="230">
        <v>42.825610028816918</v>
      </c>
      <c r="H39" s="226">
        <v>17.752346109450894</v>
      </c>
      <c r="I39" s="227">
        <v>25.940637109033972</v>
      </c>
      <c r="J39" s="226">
        <v>11.637139788152579</v>
      </c>
      <c r="K39" s="227">
        <v>16.778552937137214</v>
      </c>
      <c r="L39" s="226">
        <v>17.829981656454859</v>
      </c>
      <c r="M39" s="227">
        <v>20.836599040541827</v>
      </c>
      <c r="N39" s="226">
        <v>24.719452154516521</v>
      </c>
      <c r="O39" s="227">
        <v>30.25047005067626</v>
      </c>
    </row>
    <row r="40" spans="1:15" s="206" customFormat="1" ht="15">
      <c r="A40" s="205">
        <v>36</v>
      </c>
      <c r="B40" s="226">
        <v>23.753810535631875</v>
      </c>
      <c r="C40" s="227">
        <v>28.824600402420273</v>
      </c>
      <c r="D40" s="226">
        <v>28.003773748261374</v>
      </c>
      <c r="E40" s="227">
        <v>34.524696439249375</v>
      </c>
      <c r="F40" s="226">
        <v>34.583563890509261</v>
      </c>
      <c r="G40" s="230">
        <v>44.169471404981266</v>
      </c>
      <c r="H40" s="226">
        <v>18.307321291351951</v>
      </c>
      <c r="I40" s="227">
        <v>26.854400132170635</v>
      </c>
      <c r="J40" s="226">
        <v>11.975832705555067</v>
      </c>
      <c r="K40" s="227">
        <v>17.290407176982725</v>
      </c>
      <c r="L40" s="226">
        <v>18.370145487990158</v>
      </c>
      <c r="M40" s="227">
        <v>21.51726136842645</v>
      </c>
      <c r="N40" s="226">
        <v>25.562259350160499</v>
      </c>
      <c r="O40" s="227">
        <v>31.159227439767964</v>
      </c>
    </row>
    <row r="41" spans="1:15" ht="15">
      <c r="A41" s="204">
        <v>37</v>
      </c>
      <c r="B41" s="226">
        <v>24.581068728065823</v>
      </c>
      <c r="C41" s="227">
        <v>29.684292312344745</v>
      </c>
      <c r="D41" s="226">
        <v>28.989600647468905</v>
      </c>
      <c r="E41" s="227">
        <v>35.605867100369288</v>
      </c>
      <c r="F41" s="226">
        <v>35.710611954993198</v>
      </c>
      <c r="G41" s="230">
        <v>45.594160962620435</v>
      </c>
      <c r="H41" s="226">
        <v>18.89802866754577</v>
      </c>
      <c r="I41" s="227">
        <v>27.825495194788349</v>
      </c>
      <c r="J41" s="226">
        <v>12.337219825281387</v>
      </c>
      <c r="K41" s="227">
        <v>17.834994597939136</v>
      </c>
      <c r="L41" s="226">
        <v>18.942433183227593</v>
      </c>
      <c r="M41" s="227">
        <v>22.237095113117171</v>
      </c>
      <c r="N41" s="226">
        <v>26.45597628378945</v>
      </c>
      <c r="O41" s="227">
        <v>32.120179487630566</v>
      </c>
    </row>
    <row r="42" spans="1:15" ht="15">
      <c r="A42" s="204">
        <v>38</v>
      </c>
      <c r="B42" s="226">
        <v>25.459946161703186</v>
      </c>
      <c r="C42" s="227">
        <v>30.614563256704177</v>
      </c>
      <c r="D42" s="226">
        <v>29.904816509271363</v>
      </c>
      <c r="E42" s="227">
        <v>36.752598216320997</v>
      </c>
      <c r="F42" s="226">
        <v>36.909940534283535</v>
      </c>
      <c r="G42" s="230">
        <v>47.107363843428935</v>
      </c>
      <c r="H42" s="226">
        <v>19.623736559541022</v>
      </c>
      <c r="I42" s="227">
        <v>28.860818149241698</v>
      </c>
      <c r="J42" s="226">
        <v>12.724707476988595</v>
      </c>
      <c r="K42" s="227">
        <v>18.41659923423293</v>
      </c>
      <c r="L42" s="226">
        <v>19.57573182162967</v>
      </c>
      <c r="M42" s="227">
        <v>22.999881082631649</v>
      </c>
      <c r="N42" s="226">
        <v>27.405678791302197</v>
      </c>
      <c r="O42" s="227">
        <v>33.139205485268413</v>
      </c>
    </row>
    <row r="43" spans="1:15" ht="15">
      <c r="A43" s="204">
        <v>39</v>
      </c>
      <c r="B43" s="226">
        <v>26.396110321708871</v>
      </c>
      <c r="C43" s="227">
        <v>31.604327666601449</v>
      </c>
      <c r="D43" s="226">
        <v>30.913852372052734</v>
      </c>
      <c r="E43" s="227">
        <v>37.971295570475895</v>
      </c>
      <c r="F43" s="226">
        <v>38.191359551141979</v>
      </c>
      <c r="G43" s="230">
        <v>48.719640796447159</v>
      </c>
      <c r="H43" s="226">
        <v>20.388610736017299</v>
      </c>
      <c r="I43" s="227">
        <v>29.787943187922917</v>
      </c>
      <c r="J43" s="226">
        <v>13.143348424110252</v>
      </c>
      <c r="K43" s="227">
        <v>19.04146031546388</v>
      </c>
      <c r="L43" s="226">
        <v>20.312425694174316</v>
      </c>
      <c r="M43" s="227">
        <v>23.810124260500711</v>
      </c>
      <c r="N43" s="226">
        <v>28.417577344167828</v>
      </c>
      <c r="O43" s="227">
        <v>34.222124197562295</v>
      </c>
    </row>
    <row r="44" spans="1:15" ht="15">
      <c r="A44" s="204">
        <v>40</v>
      </c>
      <c r="B44" s="226">
        <v>27.390553300135675</v>
      </c>
      <c r="C44" s="227">
        <v>32.653327194452601</v>
      </c>
      <c r="D44" s="226">
        <v>31.98697290850167</v>
      </c>
      <c r="E44" s="227">
        <v>39.263911556230241</v>
      </c>
      <c r="F44" s="226">
        <v>39.549683648959828</v>
      </c>
      <c r="G44" s="230">
        <v>50.42873355599486</v>
      </c>
      <c r="H44" s="226">
        <v>21.219447672162644</v>
      </c>
      <c r="I44" s="227">
        <v>30.801431588884693</v>
      </c>
      <c r="J44" s="226">
        <v>13.585363467290119</v>
      </c>
      <c r="K44" s="227">
        <v>19.799346866581441</v>
      </c>
      <c r="L44" s="226">
        <v>21.073169037650299</v>
      </c>
      <c r="M44" s="227">
        <v>24.66922074292124</v>
      </c>
      <c r="N44" s="226">
        <v>29.445149932645013</v>
      </c>
      <c r="O44" s="227">
        <v>35.369950128626748</v>
      </c>
    </row>
    <row r="45" spans="1:15" ht="15">
      <c r="A45" s="204">
        <v>41</v>
      </c>
      <c r="B45" s="226">
        <v>28.443518813722282</v>
      </c>
      <c r="C45" s="227">
        <v>33.763157972205605</v>
      </c>
      <c r="D45" s="226">
        <v>33.122593865328163</v>
      </c>
      <c r="E45" s="227">
        <v>40.630449920799265</v>
      </c>
      <c r="F45" s="226">
        <v>40.977406640113337</v>
      </c>
      <c r="G45" s="230">
        <v>52.228898696423521</v>
      </c>
      <c r="H45" s="226">
        <v>22.086190053571713</v>
      </c>
      <c r="I45" s="227">
        <v>31.865287467425635</v>
      </c>
      <c r="J45" s="226">
        <v>14.040482950078344</v>
      </c>
      <c r="K45" s="227">
        <v>20.601546419191095</v>
      </c>
      <c r="L45" s="226">
        <v>21.877462147734075</v>
      </c>
      <c r="M45" s="227">
        <v>25.578164117775106</v>
      </c>
      <c r="N45" s="226">
        <v>30.441112126663995</v>
      </c>
      <c r="O45" s="227">
        <v>36.5841284004781</v>
      </c>
    </row>
    <row r="46" spans="1:15" ht="15">
      <c r="A46" s="204">
        <v>42</v>
      </c>
      <c r="B46" s="226">
        <v>29.502486610471728</v>
      </c>
      <c r="C46" s="227">
        <v>34.936930216678519</v>
      </c>
      <c r="D46" s="226">
        <v>34.325961464155242</v>
      </c>
      <c r="E46" s="227">
        <v>42.074798972545871</v>
      </c>
      <c r="F46" s="226">
        <v>42.483701551384215</v>
      </c>
      <c r="G46" s="230">
        <v>54.123464087850941</v>
      </c>
      <c r="H46" s="226">
        <v>22.993562599584173</v>
      </c>
      <c r="I46" s="227">
        <v>32.979044745042351</v>
      </c>
      <c r="J46" s="226">
        <v>14.512607382637842</v>
      </c>
      <c r="K46" s="227">
        <v>21.434918420783639</v>
      </c>
      <c r="L46" s="226">
        <v>22.73138852874586</v>
      </c>
      <c r="M46" s="227">
        <v>26.540520270652959</v>
      </c>
      <c r="N46" s="226">
        <v>31.53033577844511</v>
      </c>
      <c r="O46" s="227">
        <v>37.868132175168171</v>
      </c>
    </row>
    <row r="47" spans="1:15" ht="15">
      <c r="A47" s="204">
        <v>43</v>
      </c>
      <c r="B47" s="226">
        <v>30.551382979095532</v>
      </c>
      <c r="C47" s="227">
        <v>36.18666042528276</v>
      </c>
      <c r="D47" s="226">
        <v>35.608992948805998</v>
      </c>
      <c r="E47" s="227">
        <v>43.612743269666218</v>
      </c>
      <c r="F47" s="226">
        <v>44.086993998775711</v>
      </c>
      <c r="G47" s="230">
        <v>56.139455888583939</v>
      </c>
      <c r="H47" s="226">
        <v>23.958917536410965</v>
      </c>
      <c r="I47" s="227">
        <v>34.164063682684308</v>
      </c>
      <c r="J47" s="226">
        <v>15.013770131455445</v>
      </c>
      <c r="K47" s="227">
        <v>22.320991058692638</v>
      </c>
      <c r="L47" s="226">
        <v>23.641870252970229</v>
      </c>
      <c r="M47" s="227">
        <v>27.564907359557985</v>
      </c>
      <c r="N47" s="226">
        <v>32.694167437867428</v>
      </c>
      <c r="O47" s="227">
        <v>39.234989314754309</v>
      </c>
    </row>
    <row r="48" spans="1:15" ht="15">
      <c r="A48" s="204">
        <v>44</v>
      </c>
      <c r="B48" s="226">
        <v>31.698613938210034</v>
      </c>
      <c r="C48" s="227">
        <v>37.517490724381801</v>
      </c>
      <c r="D48" s="226">
        <v>36.97742833514279</v>
      </c>
      <c r="E48" s="227">
        <v>45.250891691446547</v>
      </c>
      <c r="F48" s="226">
        <v>45.793969577086841</v>
      </c>
      <c r="G48" s="230">
        <v>58.286324768944461</v>
      </c>
      <c r="H48" s="226">
        <v>24.985985337777045</v>
      </c>
      <c r="I48" s="227">
        <v>35.427180839519771</v>
      </c>
      <c r="J48" s="226">
        <v>15.54524503920422</v>
      </c>
      <c r="K48" s="227">
        <v>23.265449961748228</v>
      </c>
      <c r="L48" s="226">
        <v>24.613536658754409</v>
      </c>
      <c r="M48" s="227">
        <v>28.656312119997775</v>
      </c>
      <c r="N48" s="226">
        <v>33.935454379850597</v>
      </c>
      <c r="O48" s="227">
        <v>40.691032822884296</v>
      </c>
    </row>
    <row r="49" spans="1:15" ht="15">
      <c r="A49" s="204">
        <v>45</v>
      </c>
      <c r="B49" s="226">
        <v>32.929698378431624</v>
      </c>
      <c r="C49" s="227">
        <v>38.939651112855927</v>
      </c>
      <c r="D49" s="226">
        <v>38.443873853126966</v>
      </c>
      <c r="E49" s="227">
        <v>47.001502407231968</v>
      </c>
      <c r="F49" s="226">
        <v>47.626610861155029</v>
      </c>
      <c r="G49" s="230">
        <v>60.582374372691966</v>
      </c>
      <c r="H49" s="226">
        <v>26.09399544802698</v>
      </c>
      <c r="I49" s="227">
        <v>36.781930045585426</v>
      </c>
      <c r="J49" s="226">
        <v>16.119724177849445</v>
      </c>
      <c r="K49" s="227">
        <v>24.279917249529898</v>
      </c>
      <c r="L49" s="226">
        <v>25.654492049459758</v>
      </c>
      <c r="M49" s="227">
        <v>29.70792200798271</v>
      </c>
      <c r="N49" s="226">
        <v>35.265539128810012</v>
      </c>
      <c r="O49" s="227">
        <v>42.246652580962404</v>
      </c>
    </row>
    <row r="50" spans="1:15" ht="15">
      <c r="A50" s="204">
        <v>46</v>
      </c>
      <c r="B50" s="226">
        <v>34.246491941728763</v>
      </c>
      <c r="C50" s="227">
        <v>40.456891834662578</v>
      </c>
      <c r="D50" s="226">
        <v>40.012271660213699</v>
      </c>
      <c r="E50" s="227">
        <v>48.870045124422546</v>
      </c>
      <c r="F50" s="226">
        <v>49.58148924373625</v>
      </c>
      <c r="G50" s="230">
        <v>63.031265491144808</v>
      </c>
      <c r="H50" s="226">
        <v>27.276064073192789</v>
      </c>
      <c r="I50" s="227">
        <v>38.226009141783045</v>
      </c>
      <c r="J50" s="226">
        <v>16.729829427757156</v>
      </c>
      <c r="K50" s="227">
        <v>25.360983957352712</v>
      </c>
      <c r="L50" s="226">
        <v>26.767490878484239</v>
      </c>
      <c r="M50" s="227">
        <v>30.833070029628736</v>
      </c>
      <c r="N50" s="226">
        <v>36.688207951487726</v>
      </c>
      <c r="O50" s="227">
        <v>43.907059281301656</v>
      </c>
    </row>
    <row r="51" spans="1:15" ht="15">
      <c r="A51" s="204">
        <v>47</v>
      </c>
      <c r="B51" s="226">
        <v>35.657551991748463</v>
      </c>
      <c r="C51" s="227">
        <v>42.080495836473183</v>
      </c>
      <c r="D51" s="226">
        <v>41.691718175442382</v>
      </c>
      <c r="E51" s="227">
        <v>50.868021624979221</v>
      </c>
      <c r="F51" s="226">
        <v>51.673105916240182</v>
      </c>
      <c r="G51" s="230">
        <v>65.647869315725131</v>
      </c>
      <c r="H51" s="226">
        <v>28.539174222970878</v>
      </c>
      <c r="I51" s="227">
        <v>39.769503926674709</v>
      </c>
      <c r="J51" s="226">
        <v>17.378974216488075</v>
      </c>
      <c r="K51" s="227">
        <v>26.516444045302087</v>
      </c>
      <c r="L51" s="226">
        <v>27.961017994194808</v>
      </c>
      <c r="M51" s="227">
        <v>32.036377742508201</v>
      </c>
      <c r="N51" s="226">
        <v>38.212047980607828</v>
      </c>
      <c r="O51" s="227">
        <v>45.682846362916344</v>
      </c>
    </row>
    <row r="52" spans="1:15" ht="15">
      <c r="A52" s="204">
        <v>48</v>
      </c>
      <c r="B52" s="226">
        <v>37.16896965753665</v>
      </c>
      <c r="C52" s="227">
        <v>43.816275095814646</v>
      </c>
      <c r="D52" s="226">
        <v>43.489850298134812</v>
      </c>
      <c r="E52" s="227">
        <v>53.005254415849031</v>
      </c>
      <c r="F52" s="226">
        <v>53.905641200445579</v>
      </c>
      <c r="G52" s="230">
        <v>68.442682227427454</v>
      </c>
      <c r="H52" s="226">
        <v>29.720133359342888</v>
      </c>
      <c r="I52" s="227">
        <v>41.414461443029701</v>
      </c>
      <c r="J52" s="226">
        <v>18.064555852601952</v>
      </c>
      <c r="K52" s="227">
        <v>27.746430298628368</v>
      </c>
      <c r="L52" s="226">
        <v>29.241313599866995</v>
      </c>
      <c r="M52" s="227">
        <v>33.323577230489455</v>
      </c>
      <c r="N52" s="226">
        <v>39.844140839783819</v>
      </c>
      <c r="O52" s="227">
        <v>47.582365413061623</v>
      </c>
    </row>
    <row r="53" spans="1:15" ht="15">
      <c r="A53" s="204">
        <v>49</v>
      </c>
      <c r="B53" s="226">
        <v>38.792022601301184</v>
      </c>
      <c r="C53" s="227">
        <v>45.678097604444858</v>
      </c>
      <c r="D53" s="226">
        <v>45.420360214306854</v>
      </c>
      <c r="E53" s="227">
        <v>55.295122339394737</v>
      </c>
      <c r="F53" s="226">
        <v>56.296403574885375</v>
      </c>
      <c r="G53" s="230">
        <v>71.433815527241848</v>
      </c>
      <c r="H53" s="226">
        <v>30.940026510891808</v>
      </c>
      <c r="I53" s="227">
        <v>43.174731224599547</v>
      </c>
      <c r="J53" s="226">
        <v>18.793531885992319</v>
      </c>
      <c r="K53" s="227">
        <v>29.062329943167558</v>
      </c>
      <c r="L53" s="226">
        <v>30.429828535932543</v>
      </c>
      <c r="M53" s="227">
        <v>34.704286120719445</v>
      </c>
      <c r="N53" s="226">
        <v>41.597255895338712</v>
      </c>
      <c r="O53" s="227">
        <v>49.618245869539017</v>
      </c>
    </row>
    <row r="54" spans="1:15" ht="15">
      <c r="A54" s="204">
        <v>50</v>
      </c>
      <c r="B54" s="226">
        <v>40.536044936540449</v>
      </c>
      <c r="C54" s="227">
        <v>47.673976381506776</v>
      </c>
      <c r="D54" s="226">
        <v>47.491734211388611</v>
      </c>
      <c r="E54" s="227">
        <v>57.75161515165356</v>
      </c>
      <c r="F54" s="226">
        <v>58.856110611214817</v>
      </c>
      <c r="G54" s="230">
        <v>74.637855423171601</v>
      </c>
      <c r="H54" s="226">
        <v>32.250122733498849</v>
      </c>
      <c r="I54" s="227">
        <v>45.056379426543174</v>
      </c>
      <c r="J54" s="226">
        <v>19.678766707323657</v>
      </c>
      <c r="K54" s="227">
        <v>30.216141243053421</v>
      </c>
      <c r="L54" s="226">
        <v>31.75928586438242</v>
      </c>
      <c r="M54" s="227">
        <v>36.1847377119607</v>
      </c>
      <c r="N54" s="226">
        <v>43.479554553731418</v>
      </c>
      <c r="O54" s="227">
        <v>51.801755047707346</v>
      </c>
    </row>
    <row r="55" spans="1:15" ht="15">
      <c r="A55" s="204">
        <v>51</v>
      </c>
      <c r="B55" s="226">
        <v>42.411985401811542</v>
      </c>
      <c r="C55" s="227">
        <v>49.818286337213713</v>
      </c>
      <c r="D55" s="226">
        <v>49.717992788262833</v>
      </c>
      <c r="E55" s="227">
        <v>60.388312223577863</v>
      </c>
      <c r="F55" s="226">
        <v>61.600013233344278</v>
      </c>
      <c r="G55" s="230">
        <v>78.071292670049843</v>
      </c>
      <c r="H55" s="226">
        <v>33.649345909828995</v>
      </c>
      <c r="I55" s="227">
        <v>47.07039942590611</v>
      </c>
      <c r="J55" s="226">
        <v>20.604397525388258</v>
      </c>
      <c r="K55" s="227">
        <v>31.50097861009073</v>
      </c>
      <c r="L55" s="226">
        <v>33.194658312757184</v>
      </c>
      <c r="M55" s="227">
        <v>37.774879045527427</v>
      </c>
      <c r="N55" s="226">
        <v>45.503557882974853</v>
      </c>
      <c r="O55" s="227">
        <v>54.146940281683747</v>
      </c>
    </row>
    <row r="56" spans="1:15" ht="15">
      <c r="A56" s="204">
        <v>52</v>
      </c>
      <c r="B56" s="226">
        <v>44.433001691041554</v>
      </c>
      <c r="C56" s="227">
        <v>52.124678107903428</v>
      </c>
      <c r="D56" s="226">
        <v>52.115020835021795</v>
      </c>
      <c r="E56" s="227">
        <v>63.224508163113022</v>
      </c>
      <c r="F56" s="226">
        <v>64.546900700691509</v>
      </c>
      <c r="G56" s="230">
        <v>81.758934262994131</v>
      </c>
      <c r="H56" s="226">
        <v>35.145572743193107</v>
      </c>
      <c r="I56" s="227">
        <v>49.22948514150535</v>
      </c>
      <c r="J56" s="226">
        <v>21.621855695187676</v>
      </c>
      <c r="K56" s="227">
        <v>32.879918595878195</v>
      </c>
      <c r="L56" s="226">
        <v>34.742400805397502</v>
      </c>
      <c r="M56" s="227">
        <v>39.485848274652845</v>
      </c>
      <c r="N56" s="226">
        <v>47.683856650606948</v>
      </c>
      <c r="O56" s="227">
        <v>56.668881027732674</v>
      </c>
    </row>
    <row r="57" spans="1:15" ht="15">
      <c r="A57" s="204">
        <v>53</v>
      </c>
      <c r="B57" s="226">
        <v>46.612745093263648</v>
      </c>
      <c r="C57" s="227">
        <v>54.607279259097503</v>
      </c>
      <c r="D57" s="226">
        <v>54.817528010067157</v>
      </c>
      <c r="E57" s="227">
        <v>66.277346059503515</v>
      </c>
      <c r="F57" s="226">
        <v>67.714568703173214</v>
      </c>
      <c r="G57" s="230">
        <v>85.719564093134522</v>
      </c>
      <c r="H57" s="226">
        <v>36.746804355180529</v>
      </c>
      <c r="I57" s="227">
        <v>51.542015773801161</v>
      </c>
      <c r="J57" s="226">
        <v>22.709573345758407</v>
      </c>
      <c r="K57" s="227">
        <v>34.352243481711604</v>
      </c>
      <c r="L57" s="226">
        <v>36.412589800494501</v>
      </c>
      <c r="M57" s="227">
        <v>41.328367663688766</v>
      </c>
      <c r="N57" s="226">
        <v>50.142584746452926</v>
      </c>
      <c r="O57" s="227">
        <v>59.38463680158852</v>
      </c>
    </row>
    <row r="58" spans="1:15" ht="15">
      <c r="A58" s="204">
        <v>54</v>
      </c>
      <c r="B58" s="226">
        <v>49.077094138340648</v>
      </c>
      <c r="C58" s="227">
        <v>57.409727414068712</v>
      </c>
      <c r="D58" s="226">
        <v>57.496848846214831</v>
      </c>
      <c r="E58" s="227">
        <v>69.723924554154962</v>
      </c>
      <c r="F58" s="226">
        <v>71.122837526114921</v>
      </c>
      <c r="G58" s="230">
        <v>89.985709811350361</v>
      </c>
      <c r="H58" s="226">
        <v>38.460102522555871</v>
      </c>
      <c r="I58" s="227">
        <v>54.027920443639388</v>
      </c>
      <c r="J58" s="226">
        <v>23.869590227328299</v>
      </c>
      <c r="K58" s="227">
        <v>35.931501480056049</v>
      </c>
      <c r="L58" s="226">
        <v>38.300218390121508</v>
      </c>
      <c r="M58" s="227">
        <v>43.317242000677226</v>
      </c>
      <c r="N58" s="226">
        <v>52.583819761810553</v>
      </c>
      <c r="O58" s="227">
        <v>62.449928015017527</v>
      </c>
    </row>
    <row r="59" spans="1:15" ht="15">
      <c r="A59" s="204">
        <v>55</v>
      </c>
      <c r="B59" s="226">
        <v>51.639625069071762</v>
      </c>
      <c r="C59" s="227">
        <v>60.196498981995134</v>
      </c>
      <c r="D59" s="226">
        <v>60.646876478017532</v>
      </c>
      <c r="E59" s="227">
        <v>73.300635726702765</v>
      </c>
      <c r="F59" s="226">
        <v>74.803011599060724</v>
      </c>
      <c r="G59" s="230">
        <v>94.582756081021842</v>
      </c>
      <c r="H59" s="226">
        <v>40.303967873365394</v>
      </c>
      <c r="I59" s="227">
        <v>56.698513427225556</v>
      </c>
      <c r="J59" s="226">
        <v>25.115877223855527</v>
      </c>
      <c r="K59" s="227">
        <v>37.62310116250972</v>
      </c>
      <c r="L59" s="226">
        <v>40.180673383180341</v>
      </c>
      <c r="M59" s="227">
        <v>45.564885663598758</v>
      </c>
      <c r="N59" s="226">
        <v>55.454040519098896</v>
      </c>
      <c r="O59" s="227">
        <v>65.495078229518185</v>
      </c>
    </row>
    <row r="60" spans="1:15" ht="15">
      <c r="A60" s="204">
        <v>56</v>
      </c>
      <c r="B60" s="226">
        <v>54.41999228951483</v>
      </c>
      <c r="C60" s="227">
        <v>63.471676204253171</v>
      </c>
      <c r="D60" s="226">
        <v>63.932416095179583</v>
      </c>
      <c r="E60" s="227">
        <v>77.170020131967902</v>
      </c>
      <c r="F60" s="226">
        <v>78.988765317969353</v>
      </c>
      <c r="G60" s="230">
        <v>99.791251975613307</v>
      </c>
      <c r="H60" s="226">
        <v>42.293899420463525</v>
      </c>
      <c r="I60" s="227">
        <v>59.570322279057109</v>
      </c>
      <c r="J60" s="226">
        <v>26.460313604919804</v>
      </c>
      <c r="K60" s="227">
        <v>39.436468440874684</v>
      </c>
      <c r="L60" s="226">
        <v>42.399565014324359</v>
      </c>
      <c r="M60" s="227">
        <v>47.803017932816999</v>
      </c>
      <c r="N60" s="226">
        <v>58.450842296239934</v>
      </c>
      <c r="O60" s="227">
        <v>69.077230602567298</v>
      </c>
    </row>
    <row r="61" spans="1:15" ht="15">
      <c r="A61" s="204">
        <v>57</v>
      </c>
      <c r="B61" s="226">
        <v>57.43713014458055</v>
      </c>
      <c r="C61" s="227">
        <v>66.888971419678384</v>
      </c>
      <c r="D61" s="226">
        <v>67.491601486364345</v>
      </c>
      <c r="E61" s="227">
        <v>81.361171371889697</v>
      </c>
      <c r="F61" s="226">
        <v>83.323058630887104</v>
      </c>
      <c r="G61" s="230">
        <v>104.93081285930693</v>
      </c>
      <c r="H61" s="226">
        <v>44.435398810091705</v>
      </c>
      <c r="I61" s="227">
        <v>62.661646091359799</v>
      </c>
      <c r="J61" s="226">
        <v>27.91088473210279</v>
      </c>
      <c r="K61" s="227">
        <v>41.380264223600129</v>
      </c>
      <c r="L61" s="226">
        <v>44.717976005092652</v>
      </c>
      <c r="M61" s="227">
        <v>50.440314273305567</v>
      </c>
      <c r="N61" s="226">
        <v>61.700337046552569</v>
      </c>
      <c r="O61" s="227">
        <v>72.812136441244888</v>
      </c>
    </row>
    <row r="62" spans="1:15" ht="15">
      <c r="A62" s="204">
        <v>58</v>
      </c>
      <c r="B62" s="226">
        <v>60.71610871961051</v>
      </c>
      <c r="C62" s="227">
        <v>70.600837638946771</v>
      </c>
      <c r="D62" s="226">
        <v>71.355051834424799</v>
      </c>
      <c r="E62" s="227">
        <v>85.912113607392968</v>
      </c>
      <c r="F62" s="226">
        <v>88.016527970989614</v>
      </c>
      <c r="G62" s="230">
        <v>111.01485105062991</v>
      </c>
      <c r="H62" s="226">
        <v>46.747751197960525</v>
      </c>
      <c r="I62" s="227">
        <v>65.997056818814016</v>
      </c>
      <c r="J62" s="226">
        <v>29.484228802961393</v>
      </c>
      <c r="K62" s="227">
        <v>43.473412344976474</v>
      </c>
      <c r="L62" s="226">
        <v>47.239130338389579</v>
      </c>
      <c r="M62" s="227">
        <v>53.198121510116593</v>
      </c>
      <c r="N62" s="226">
        <v>65.229922592249508</v>
      </c>
      <c r="O62" s="227">
        <v>76.867919564840918</v>
      </c>
    </row>
    <row r="63" spans="1:15" ht="15">
      <c r="A63" s="204">
        <v>59</v>
      </c>
      <c r="B63" s="226">
        <v>64.285100519156288</v>
      </c>
      <c r="C63" s="227">
        <v>74.643767970829671</v>
      </c>
      <c r="D63" s="226">
        <v>75.557469998579393</v>
      </c>
      <c r="E63" s="227">
        <v>90.868358164421323</v>
      </c>
      <c r="F63" s="226">
        <v>93.109415041202865</v>
      </c>
      <c r="G63" s="230">
        <v>117.35629615955916</v>
      </c>
      <c r="H63" s="226">
        <v>49.258065930306515</v>
      </c>
      <c r="I63" s="227">
        <v>69.613874756413495</v>
      </c>
      <c r="J63" s="226">
        <v>30.8164729881643</v>
      </c>
      <c r="K63" s="227">
        <v>45.739857022922472</v>
      </c>
      <c r="L63" s="226">
        <v>49.986185568685713</v>
      </c>
      <c r="M63" s="227">
        <v>56.202527542958855</v>
      </c>
      <c r="N63" s="226">
        <v>69.069413869163341</v>
      </c>
      <c r="O63" s="227">
        <v>81.284197272735142</v>
      </c>
    </row>
    <row r="64" spans="1:15" ht="15">
      <c r="A64" s="204">
        <v>60</v>
      </c>
      <c r="B64" s="226">
        <v>68.175870122111746</v>
      </c>
      <c r="C64" s="227">
        <v>79.058635034082712</v>
      </c>
      <c r="D64" s="226">
        <v>80.136914692478683</v>
      </c>
      <c r="E64" s="227">
        <v>96.280780126804743</v>
      </c>
      <c r="F64" s="226">
        <v>98.646539174088275</v>
      </c>
      <c r="G64" s="230">
        <v>124.26334694623924</v>
      </c>
      <c r="H64" s="226">
        <v>51.988768422828699</v>
      </c>
      <c r="I64" s="227">
        <v>73.557066433499585</v>
      </c>
      <c r="J64" s="226">
        <v>32.374537757171389</v>
      </c>
      <c r="K64" s="227">
        <v>48.207523659180872</v>
      </c>
      <c r="L64" s="226">
        <v>52.984624010365295</v>
      </c>
      <c r="M64" s="227">
        <v>59.485518078002244</v>
      </c>
      <c r="N64" s="226">
        <v>73.254884181992168</v>
      </c>
      <c r="O64" s="227">
        <v>86.107408879380245</v>
      </c>
    </row>
    <row r="65" spans="1:15" ht="15">
      <c r="A65" s="204">
        <v>61</v>
      </c>
      <c r="B65" s="226">
        <v>72.429051051288326</v>
      </c>
      <c r="C65" s="227">
        <v>83.89532769621745</v>
      </c>
      <c r="D65" s="226">
        <v>85.138419317383097</v>
      </c>
      <c r="E65" s="227">
        <v>102.20869010228996</v>
      </c>
      <c r="F65" s="226">
        <v>104.69035740325815</v>
      </c>
      <c r="G65" s="230">
        <v>131.8207355922485</v>
      </c>
      <c r="H65" s="226">
        <v>54.970117026865324</v>
      </c>
      <c r="I65" s="227">
        <v>78.117634083587248</v>
      </c>
      <c r="J65" s="226">
        <v>34.082166412809755</v>
      </c>
      <c r="K65" s="227">
        <v>50.903191126794674</v>
      </c>
      <c r="L65" s="226">
        <v>56.264451077813298</v>
      </c>
      <c r="M65" s="227">
        <v>63.082471080012084</v>
      </c>
      <c r="N65" s="226">
        <v>77.831056202645755</v>
      </c>
      <c r="O65" s="227">
        <v>91.392654731779359</v>
      </c>
    </row>
    <row r="66" spans="1:15" ht="15">
      <c r="A66" s="204">
        <v>62</v>
      </c>
      <c r="B66" s="226">
        <v>77.09436457955961</v>
      </c>
      <c r="C66" s="227">
        <v>89.216309085693354</v>
      </c>
      <c r="D66" s="226">
        <v>90.614946301336175</v>
      </c>
      <c r="E66" s="227">
        <v>108.72377958764586</v>
      </c>
      <c r="F66" s="226">
        <v>111.31178540119764</v>
      </c>
      <c r="G66" s="230">
        <v>140.12809659053352</v>
      </c>
      <c r="H66" s="226">
        <v>58.423551627124546</v>
      </c>
      <c r="I66" s="227">
        <v>82.649212171714282</v>
      </c>
      <c r="J66" s="226">
        <v>35.940987351826017</v>
      </c>
      <c r="K66" s="227">
        <v>53.858162296797431</v>
      </c>
      <c r="L66" s="226">
        <v>59.860563791731245</v>
      </c>
      <c r="M66" s="227">
        <v>67.036934191856858</v>
      </c>
      <c r="N66" s="226">
        <v>82.847586754257279</v>
      </c>
      <c r="O66" s="227">
        <v>97.205319598484877</v>
      </c>
    </row>
    <row r="67" spans="1:15" ht="15">
      <c r="A67" s="204">
        <v>63</v>
      </c>
      <c r="B67" s="226">
        <v>82.240164056885931</v>
      </c>
      <c r="C67" s="227">
        <v>95.099846478869637</v>
      </c>
      <c r="D67" s="226">
        <v>96.648419209574982</v>
      </c>
      <c r="E67" s="227">
        <v>115.9228848522592</v>
      </c>
      <c r="F67" s="226">
        <v>118.60561491799392</v>
      </c>
      <c r="G67" s="230">
        <v>149.30826562565761</v>
      </c>
      <c r="H67" s="226">
        <v>61.855256726266298</v>
      </c>
      <c r="I67" s="227">
        <v>88.194843163207068</v>
      </c>
      <c r="J67" s="226">
        <v>37.978344235837092</v>
      </c>
      <c r="K67" s="227">
        <v>57.316316152150712</v>
      </c>
      <c r="L67" s="226">
        <v>63.825825135094092</v>
      </c>
      <c r="M67" s="227">
        <v>71.407655389435732</v>
      </c>
      <c r="N67" s="226">
        <v>88.378592188278773</v>
      </c>
      <c r="O67" s="227">
        <v>103.63093788860628</v>
      </c>
    </row>
    <row r="68" spans="1:15" ht="15">
      <c r="A68" s="204">
        <v>64</v>
      </c>
      <c r="B68" s="226">
        <v>87.946562299631083</v>
      </c>
      <c r="C68" s="227">
        <v>101.63606457035002</v>
      </c>
      <c r="D68" s="226">
        <v>103.33178352562081</v>
      </c>
      <c r="E68" s="227">
        <v>123.9164009915412</v>
      </c>
      <c r="F68" s="226">
        <v>126.69200111239162</v>
      </c>
      <c r="G68" s="230">
        <v>159.51037244658568</v>
      </c>
      <c r="H68" s="226">
        <v>66.066571703239191</v>
      </c>
      <c r="I68" s="227">
        <v>94.095889254041097</v>
      </c>
      <c r="J68" s="226">
        <v>40.233996481920556</v>
      </c>
      <c r="K68" s="227">
        <v>60.988698934586601</v>
      </c>
      <c r="L68" s="226">
        <v>68.22679595459239</v>
      </c>
      <c r="M68" s="227">
        <v>76.266107226476208</v>
      </c>
      <c r="N68" s="226">
        <v>94.509224291550396</v>
      </c>
      <c r="O68" s="227">
        <v>110.76791704909789</v>
      </c>
    </row>
    <row r="69" spans="1:15" ht="15">
      <c r="A69" s="204">
        <v>65</v>
      </c>
      <c r="B69" s="226">
        <v>94.273138323541033</v>
      </c>
      <c r="C69" s="227">
        <v>108.90519715157394</v>
      </c>
      <c r="D69" s="226">
        <v>110.72775897992379</v>
      </c>
      <c r="E69" s="227">
        <v>132.79704482360623</v>
      </c>
      <c r="F69" s="226">
        <v>135.63553818795415</v>
      </c>
      <c r="G69" s="230">
        <v>170.84182542106959</v>
      </c>
      <c r="H69" s="226">
        <v>70.490318869728256</v>
      </c>
      <c r="I69" s="227">
        <v>100.64359014391411</v>
      </c>
      <c r="J69" s="226">
        <v>42.85440349833717</v>
      </c>
      <c r="K69" s="227">
        <v>65.061485466878764</v>
      </c>
      <c r="L69" s="226">
        <v>73.115571844486311</v>
      </c>
      <c r="M69" s="227">
        <v>81.675653092215541</v>
      </c>
      <c r="N69" s="226">
        <v>101.3013898565292</v>
      </c>
      <c r="O69" s="227">
        <v>118.70194654940687</v>
      </c>
    </row>
    <row r="70" spans="1:15" ht="15">
      <c r="A70" s="204">
        <v>66</v>
      </c>
      <c r="B70" s="226">
        <v>122.40116337178384</v>
      </c>
      <c r="C70" s="227">
        <v>153.41752030010878</v>
      </c>
      <c r="D70" s="226">
        <v>144.45472165853604</v>
      </c>
      <c r="E70" s="227">
        <v>189.12809394104971</v>
      </c>
      <c r="F70" s="226">
        <v>177.68917847311693</v>
      </c>
      <c r="G70" s="230">
        <v>247.38350985437663</v>
      </c>
      <c r="H70" s="226">
        <v>93.083097855481455</v>
      </c>
      <c r="I70" s="227">
        <v>149.93153448221418</v>
      </c>
      <c r="J70" s="226">
        <v>56.303186367290714</v>
      </c>
      <c r="K70" s="227">
        <v>97.84590032543791</v>
      </c>
      <c r="L70" s="226">
        <v>94.383652424272057</v>
      </c>
      <c r="M70" s="227">
        <v>113.85008847506812</v>
      </c>
      <c r="N70" s="226">
        <v>131.78966551281823</v>
      </c>
      <c r="O70" s="227">
        <v>167.92496824202405</v>
      </c>
    </row>
    <row r="71" spans="1:15" ht="15">
      <c r="A71" s="204">
        <v>67</v>
      </c>
      <c r="B71" s="226">
        <v>131.90424948535946</v>
      </c>
      <c r="C71" s="227">
        <v>165.64289757871063</v>
      </c>
      <c r="D71" s="226">
        <v>155.46769396984973</v>
      </c>
      <c r="E71" s="227">
        <v>204.20777691069986</v>
      </c>
      <c r="F71" s="226">
        <v>190.74149724848573</v>
      </c>
      <c r="G71" s="230">
        <v>266.11258236152753</v>
      </c>
      <c r="H71" s="226">
        <v>99.122103315850268</v>
      </c>
      <c r="I71" s="227">
        <v>160.83027065869732</v>
      </c>
      <c r="J71" s="226">
        <v>59.322344473538621</v>
      </c>
      <c r="K71" s="227">
        <v>104.56453388819088</v>
      </c>
      <c r="L71" s="226">
        <v>101.76094263161475</v>
      </c>
      <c r="M71" s="227">
        <v>122.87791056462616</v>
      </c>
      <c r="N71" s="226">
        <v>141.96277741383878</v>
      </c>
      <c r="O71" s="227">
        <v>181.31868047670903</v>
      </c>
    </row>
    <row r="72" spans="1:15" ht="15">
      <c r="A72" s="204">
        <v>68</v>
      </c>
      <c r="B72" s="226">
        <v>141.92983160895628</v>
      </c>
      <c r="C72" s="227">
        <v>179.1329284399323</v>
      </c>
      <c r="D72" s="226">
        <v>167.06064327754336</v>
      </c>
      <c r="E72" s="227">
        <v>220.70823244664376</v>
      </c>
      <c r="F72" s="226">
        <v>204.50088457826206</v>
      </c>
      <c r="G72" s="230">
        <v>287.05345684729423</v>
      </c>
      <c r="H72" s="226">
        <v>105.51516757710723</v>
      </c>
      <c r="I72" s="227">
        <v>172.97465998301283</v>
      </c>
      <c r="J72" s="226">
        <v>62.660474514268294</v>
      </c>
      <c r="K72" s="227">
        <v>112.01363833296743</v>
      </c>
      <c r="L72" s="226">
        <v>109.56060144789676</v>
      </c>
      <c r="M72" s="227">
        <v>132.89213623249955</v>
      </c>
      <c r="N72" s="226">
        <v>152.68642814660885</v>
      </c>
      <c r="O72" s="227">
        <v>196.05337465253535</v>
      </c>
    </row>
    <row r="73" spans="1:15" ht="15">
      <c r="A73" s="204">
        <v>69</v>
      </c>
      <c r="B73" s="226">
        <v>153.02489333423338</v>
      </c>
      <c r="C73" s="227">
        <v>194.24446955006925</v>
      </c>
      <c r="D73" s="226">
        <v>179.8586914679818</v>
      </c>
      <c r="E73" s="227">
        <v>239.15698297550281</v>
      </c>
      <c r="F73" s="226">
        <v>219.67891495351049</v>
      </c>
      <c r="G73" s="230">
        <v>310.43621853046864</v>
      </c>
      <c r="H73" s="226">
        <v>112.51893951994828</v>
      </c>
      <c r="I73" s="227">
        <v>186.50980858549482</v>
      </c>
      <c r="J73" s="226">
        <v>66.298110610245971</v>
      </c>
      <c r="K73" s="227">
        <v>120.28228281010786</v>
      </c>
      <c r="L73" s="226">
        <v>118.20945633763198</v>
      </c>
      <c r="M73" s="227">
        <v>144.12416930808999</v>
      </c>
      <c r="N73" s="226">
        <v>164.54294298743022</v>
      </c>
      <c r="O73" s="227">
        <v>212.54845378308354</v>
      </c>
    </row>
    <row r="74" spans="1:15" ht="15.75" thickBot="1">
      <c r="A74" s="204">
        <v>70</v>
      </c>
      <c r="B74" s="228">
        <v>165.34913250100493</v>
      </c>
      <c r="C74" s="229">
        <v>211.21398600924078</v>
      </c>
      <c r="D74" s="228">
        <v>194.04142502882513</v>
      </c>
      <c r="E74" s="229">
        <v>259.83419093998879</v>
      </c>
      <c r="F74" s="228">
        <v>236.49021196559613</v>
      </c>
      <c r="G74" s="231">
        <v>336.59340784000938</v>
      </c>
      <c r="H74" s="228">
        <v>120.22673581768295</v>
      </c>
      <c r="I74" s="229">
        <v>201.6166637589389</v>
      </c>
      <c r="J74" s="228">
        <v>70.275311095392141</v>
      </c>
      <c r="K74" s="229">
        <v>129.47019653558959</v>
      </c>
      <c r="L74" s="228">
        <v>127.83581030285329</v>
      </c>
      <c r="M74" s="229">
        <v>156.75394970393819</v>
      </c>
      <c r="N74" s="228">
        <v>177.70106716550509</v>
      </c>
      <c r="O74" s="229">
        <v>231.05883123288805</v>
      </c>
    </row>
  </sheetData>
  <mergeCells count="7">
    <mergeCell ref="L5:M5"/>
    <mergeCell ref="N5:O5"/>
    <mergeCell ref="B5:C5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גיליון11"/>
  <dimension ref="A1:O73"/>
  <sheetViews>
    <sheetView rightToLeft="1" workbookViewId="0">
      <selection activeCell="K6" sqref="K6"/>
    </sheetView>
  </sheetViews>
  <sheetFormatPr defaultRowHeight="14.25"/>
  <sheetData>
    <row r="1" spans="1:15">
      <c r="A1" t="s">
        <v>143</v>
      </c>
    </row>
    <row r="2" spans="1:15">
      <c r="A2" t="s">
        <v>144</v>
      </c>
    </row>
    <row r="3" spans="1:15" ht="15" thickBot="1">
      <c r="B3">
        <v>2</v>
      </c>
      <c r="C3">
        <f>B3+1</f>
        <v>3</v>
      </c>
      <c r="D3">
        <f t="shared" ref="D3:O3" si="0">C3+1</f>
        <v>4</v>
      </c>
      <c r="E3">
        <f t="shared" si="0"/>
        <v>5</v>
      </c>
      <c r="F3">
        <f t="shared" si="0"/>
        <v>6</v>
      </c>
      <c r="G3">
        <f t="shared" si="0"/>
        <v>7</v>
      </c>
      <c r="H3">
        <f t="shared" si="0"/>
        <v>8</v>
      </c>
      <c r="I3">
        <f t="shared" si="0"/>
        <v>9</v>
      </c>
      <c r="J3">
        <f t="shared" si="0"/>
        <v>10</v>
      </c>
      <c r="K3">
        <f t="shared" si="0"/>
        <v>11</v>
      </c>
      <c r="L3">
        <f t="shared" si="0"/>
        <v>12</v>
      </c>
      <c r="M3">
        <f t="shared" si="0"/>
        <v>13</v>
      </c>
      <c r="N3">
        <f t="shared" si="0"/>
        <v>14</v>
      </c>
      <c r="O3">
        <f t="shared" si="0"/>
        <v>15</v>
      </c>
    </row>
    <row r="4" spans="1:15">
      <c r="B4" s="324" t="s">
        <v>145</v>
      </c>
      <c r="C4" s="325"/>
      <c r="D4" s="324" t="s">
        <v>146</v>
      </c>
      <c r="E4" s="325"/>
      <c r="F4" s="324" t="s">
        <v>138</v>
      </c>
      <c r="G4" s="325"/>
      <c r="H4" s="324" t="s">
        <v>147</v>
      </c>
      <c r="I4" s="325"/>
      <c r="J4" s="324" t="s">
        <v>148</v>
      </c>
      <c r="K4" s="325"/>
      <c r="L4" s="324" t="s">
        <v>176</v>
      </c>
      <c r="M4" s="325"/>
      <c r="N4" s="324" t="s">
        <v>177</v>
      </c>
      <c r="O4" s="325"/>
    </row>
    <row r="5" spans="1:15" ht="15">
      <c r="A5" s="203" t="s">
        <v>19</v>
      </c>
      <c r="B5" s="207" t="s">
        <v>149</v>
      </c>
      <c r="C5" s="208" t="s">
        <v>150</v>
      </c>
      <c r="D5" s="207" t="s">
        <v>149</v>
      </c>
      <c r="E5" s="208" t="s">
        <v>150</v>
      </c>
      <c r="F5" s="207" t="s">
        <v>149</v>
      </c>
      <c r="G5" s="208" t="s">
        <v>150</v>
      </c>
      <c r="H5" s="207" t="s">
        <v>151</v>
      </c>
      <c r="I5" s="208" t="s">
        <v>152</v>
      </c>
      <c r="J5" s="207" t="s">
        <v>151</v>
      </c>
      <c r="K5" s="208" t="s">
        <v>152</v>
      </c>
      <c r="L5" s="207" t="s">
        <v>149</v>
      </c>
      <c r="M5" s="208" t="s">
        <v>150</v>
      </c>
      <c r="N5" s="207" t="s">
        <v>149</v>
      </c>
      <c r="O5" s="208" t="s">
        <v>150</v>
      </c>
    </row>
    <row r="6" spans="1:15">
      <c r="A6" s="209">
        <v>3</v>
      </c>
      <c r="B6" s="233">
        <v>14.653895789530139</v>
      </c>
      <c r="C6" s="234">
        <v>18.224702441534081</v>
      </c>
      <c r="D6" s="233">
        <v>17.124535188371826</v>
      </c>
      <c r="E6" s="234">
        <v>22.040273231478601</v>
      </c>
      <c r="F6" s="233">
        <v>21.232672255647611</v>
      </c>
      <c r="G6" s="234">
        <v>28.229597877825302</v>
      </c>
      <c r="H6" s="233">
        <v>10.371083477174315</v>
      </c>
      <c r="I6" s="234">
        <v>15.608950014828556</v>
      </c>
      <c r="J6" s="233">
        <v>6.1411532184085242</v>
      </c>
      <c r="K6" s="234">
        <v>9.765233037907981</v>
      </c>
      <c r="L6" s="233">
        <v>11.362286663839024</v>
      </c>
      <c r="M6" s="234">
        <v>13.678968081585296</v>
      </c>
      <c r="N6" s="233">
        <v>15.718562940414095</v>
      </c>
      <c r="O6" s="234">
        <v>19.812526284596366</v>
      </c>
    </row>
    <row r="7" spans="1:15">
      <c r="A7" s="209">
        <v>4</v>
      </c>
      <c r="B7" s="233">
        <v>14.955754357937659</v>
      </c>
      <c r="C7" s="234">
        <v>18.599239569662839</v>
      </c>
      <c r="D7" s="233">
        <v>17.475322287053096</v>
      </c>
      <c r="E7" s="234">
        <v>22.491579370071626</v>
      </c>
      <c r="F7" s="233">
        <v>21.637821789591033</v>
      </c>
      <c r="G7" s="234">
        <v>28.777962072535683</v>
      </c>
      <c r="H7" s="233">
        <v>10.544666549203169</v>
      </c>
      <c r="I7" s="234">
        <v>15.890648534390511</v>
      </c>
      <c r="J7" s="233">
        <v>6.2279878763732999</v>
      </c>
      <c r="K7" s="234">
        <v>9.9272105091066223</v>
      </c>
      <c r="L7" s="233">
        <v>11.597063126788168</v>
      </c>
      <c r="M7" s="234">
        <v>13.960652346725004</v>
      </c>
      <c r="N7" s="233">
        <v>16.041807454717617</v>
      </c>
      <c r="O7" s="234">
        <v>20.219250734273778</v>
      </c>
    </row>
    <row r="8" spans="1:15">
      <c r="A8" s="209">
        <v>5</v>
      </c>
      <c r="B8" s="233">
        <v>15.265904080919785</v>
      </c>
      <c r="C8" s="234">
        <v>18.983907525072517</v>
      </c>
      <c r="D8" s="233">
        <v>17.835563533023343</v>
      </c>
      <c r="E8" s="234">
        <v>22.954903433664413</v>
      </c>
      <c r="F8" s="233">
        <v>22.053342835778214</v>
      </c>
      <c r="G8" s="234">
        <v>29.340260170357215</v>
      </c>
      <c r="H8" s="233">
        <v>10.72181173461095</v>
      </c>
      <c r="I8" s="234">
        <v>16.178528133659917</v>
      </c>
      <c r="J8" s="233">
        <v>6.3160651427764591</v>
      </c>
      <c r="K8" s="234">
        <v>10.092248029976139</v>
      </c>
      <c r="L8" s="233">
        <v>11.838364003320461</v>
      </c>
      <c r="M8" s="234">
        <v>14.25003790427764</v>
      </c>
      <c r="N8" s="233">
        <v>16.373879367069328</v>
      </c>
      <c r="O8" s="234">
        <v>20.636924370752318</v>
      </c>
    </row>
    <row r="9" spans="1:15">
      <c r="A9" s="209">
        <v>6</v>
      </c>
      <c r="B9" s="233">
        <v>15.5849073980906</v>
      </c>
      <c r="C9" s="234">
        <v>19.37936768979127</v>
      </c>
      <c r="D9" s="233">
        <v>18.206007509082706</v>
      </c>
      <c r="E9" s="234">
        <v>23.431143877965994</v>
      </c>
      <c r="F9" s="233">
        <v>22.481173892836082</v>
      </c>
      <c r="G9" s="234">
        <v>29.918759493856903</v>
      </c>
      <c r="H9" s="233">
        <v>10.904370584595343</v>
      </c>
      <c r="I9" s="234">
        <v>16.474914735238201</v>
      </c>
      <c r="J9" s="233">
        <v>6.4070490841277801</v>
      </c>
      <c r="K9" s="234">
        <v>10.262293648454643</v>
      </c>
      <c r="L9" s="233">
        <v>12.086577070163067</v>
      </c>
      <c r="M9" s="234">
        <v>14.547571633629632</v>
      </c>
      <c r="N9" s="233">
        <v>16.715410795006971</v>
      </c>
      <c r="O9" s="234">
        <v>21.066295801507593</v>
      </c>
    </row>
    <row r="10" spans="1:15">
      <c r="A10" s="209">
        <v>7</v>
      </c>
      <c r="B10" s="233">
        <v>15.913212412111331</v>
      </c>
      <c r="C10" s="234">
        <v>19.786147894445623</v>
      </c>
      <c r="D10" s="233">
        <v>18.587198695920922</v>
      </c>
      <c r="E10" s="234">
        <v>23.920962412316889</v>
      </c>
      <c r="F10" s="233">
        <v>22.922360286411333</v>
      </c>
      <c r="G10" s="234">
        <v>30.514738511564467</v>
      </c>
      <c r="H10" s="233">
        <v>11.093165164495401</v>
      </c>
      <c r="I10" s="234">
        <v>16.780677027488338</v>
      </c>
      <c r="J10" s="233">
        <v>6.5016161516354627</v>
      </c>
      <c r="K10" s="234">
        <v>10.438177849727948</v>
      </c>
      <c r="L10" s="233">
        <v>12.342039696309344</v>
      </c>
      <c r="M10" s="234">
        <v>14.853639578852535</v>
      </c>
      <c r="N10" s="233">
        <v>17.066888844403802</v>
      </c>
      <c r="O10" s="234">
        <v>21.507946048329551</v>
      </c>
    </row>
    <row r="11" spans="1:15">
      <c r="A11" s="209">
        <v>8</v>
      </c>
      <c r="B11" s="233">
        <v>16.251248061771079</v>
      </c>
      <c r="C11" s="234">
        <v>20.204753856585327</v>
      </c>
      <c r="D11" s="233">
        <v>18.979639955128722</v>
      </c>
      <c r="E11" s="234">
        <v>24.424971159674502</v>
      </c>
      <c r="F11" s="233">
        <v>23.377707521125217</v>
      </c>
      <c r="G11" s="234">
        <v>31.129175315308267</v>
      </c>
      <c r="H11" s="233">
        <v>11.288703895088736</v>
      </c>
      <c r="I11" s="234">
        <v>17.096468867681811</v>
      </c>
      <c r="J11" s="233">
        <v>6.6001682428993655</v>
      </c>
      <c r="K11" s="234">
        <v>10.620384867291639</v>
      </c>
      <c r="L11" s="233">
        <v>12.605085871726361</v>
      </c>
      <c r="M11" s="234">
        <v>15.168622440053577</v>
      </c>
      <c r="N11" s="233">
        <v>17.428773657672124</v>
      </c>
      <c r="O11" s="234">
        <v>21.962423730340717</v>
      </c>
    </row>
    <row r="12" spans="1:15">
      <c r="A12" s="209">
        <v>9</v>
      </c>
      <c r="B12" s="233">
        <v>16.599472612301927</v>
      </c>
      <c r="C12" s="234">
        <v>20.635723189019423</v>
      </c>
      <c r="D12" s="233">
        <v>19.383879195250437</v>
      </c>
      <c r="E12" s="234">
        <v>24.943832595066482</v>
      </c>
      <c r="F12" s="233">
        <v>23.848143761642834</v>
      </c>
      <c r="G12" s="234">
        <v>31.763104063056602</v>
      </c>
      <c r="H12" s="233">
        <v>11.491538699951587</v>
      </c>
      <c r="I12" s="234">
        <v>17.423127749139585</v>
      </c>
      <c r="J12" s="233">
        <v>6.7031449917653063</v>
      </c>
      <c r="K12" s="234">
        <v>10.809475815901388</v>
      </c>
      <c r="L12" s="233">
        <v>12.876071213966741</v>
      </c>
      <c r="M12" s="234">
        <v>15.492924687626857</v>
      </c>
      <c r="N12" s="233">
        <v>17.801557156402584</v>
      </c>
      <c r="O12" s="234">
        <v>22.430313438800976</v>
      </c>
    </row>
    <row r="13" spans="1:15">
      <c r="A13" s="209">
        <v>10</v>
      </c>
      <c r="B13" s="233">
        <v>16.958385990948361</v>
      </c>
      <c r="C13" s="234">
        <v>21.079640517397699</v>
      </c>
      <c r="D13" s="233">
        <v>19.800539656777982</v>
      </c>
      <c r="E13" s="234">
        <v>25.478293029124554</v>
      </c>
      <c r="F13" s="233">
        <v>24.334591853278607</v>
      </c>
      <c r="G13" s="234">
        <v>32.417672774711086</v>
      </c>
      <c r="H13" s="233">
        <v>11.702287778408452</v>
      </c>
      <c r="I13" s="234">
        <v>17.761272439730686</v>
      </c>
      <c r="J13" s="233">
        <v>6.8110739782734644</v>
      </c>
      <c r="K13" s="234">
        <v>11.00599939905308</v>
      </c>
      <c r="L13" s="233">
        <v>13.155380562857317</v>
      </c>
      <c r="M13" s="234">
        <v>15.826983123653145</v>
      </c>
      <c r="N13" s="233">
        <v>18.185780044044556</v>
      </c>
      <c r="O13" s="234">
        <v>22.912255005444006</v>
      </c>
    </row>
    <row r="14" spans="1:15">
      <c r="A14" s="209">
        <v>11</v>
      </c>
      <c r="B14" s="233">
        <v>17.32854189675475</v>
      </c>
      <c r="C14" s="234">
        <v>21.537151687009363</v>
      </c>
      <c r="D14" s="233">
        <v>20.230346411863092</v>
      </c>
      <c r="E14" s="234">
        <v>26.029212669411653</v>
      </c>
      <c r="F14" s="233">
        <v>24.838126352461824</v>
      </c>
      <c r="G14" s="234">
        <v>33.094192088820712</v>
      </c>
      <c r="H14" s="233">
        <v>11.921832290691093</v>
      </c>
      <c r="I14" s="234">
        <v>18.111898022141336</v>
      </c>
      <c r="J14" s="233">
        <v>6.9246055627571561</v>
      </c>
      <c r="K14" s="234">
        <v>11.210849838673823</v>
      </c>
      <c r="L14" s="233">
        <v>13.443434279590649</v>
      </c>
      <c r="M14" s="234">
        <v>16.171274233722876</v>
      </c>
      <c r="N14" s="233">
        <v>18.582050941025916</v>
      </c>
      <c r="O14" s="234">
        <v>23.408965232692584</v>
      </c>
    </row>
    <row r="15" spans="1:15">
      <c r="A15" s="209">
        <v>12</v>
      </c>
      <c r="B15" s="233">
        <v>17.710550976904383</v>
      </c>
      <c r="C15" s="234">
        <v>22.008966185386679</v>
      </c>
      <c r="D15" s="233">
        <v>20.674124944832332</v>
      </c>
      <c r="E15" s="234">
        <v>26.597563006577346</v>
      </c>
      <c r="F15" s="233">
        <v>25.359919999086507</v>
      </c>
      <c r="G15" s="234">
        <v>33.794181191312674</v>
      </c>
      <c r="H15" s="233">
        <v>12.150925605654633</v>
      </c>
      <c r="I15" s="234">
        <v>18.476289431484421</v>
      </c>
      <c r="J15" s="233">
        <v>7.0443765150620736</v>
      </c>
      <c r="K15" s="234">
        <v>11.424738021237046</v>
      </c>
      <c r="L15" s="233">
        <v>13.74068672868016</v>
      </c>
      <c r="M15" s="234">
        <v>16.526312178188288</v>
      </c>
      <c r="N15" s="233">
        <v>18.991051862424644</v>
      </c>
      <c r="O15" s="234">
        <v>23.921242511438724</v>
      </c>
    </row>
    <row r="16" spans="1:15">
      <c r="A16" s="209">
        <v>13</v>
      </c>
      <c r="B16" s="233">
        <v>18.105086037734583</v>
      </c>
      <c r="C16" s="234">
        <v>22.495861031285777</v>
      </c>
      <c r="D16" s="233">
        <v>21.132782639798048</v>
      </c>
      <c r="E16" s="234">
        <v>27.184405462732091</v>
      </c>
      <c r="F16" s="233">
        <v>25.901197244213407</v>
      </c>
      <c r="G16" s="234">
        <v>34.519122973935993</v>
      </c>
      <c r="H16" s="233">
        <v>12.390380265526405</v>
      </c>
      <c r="I16" s="234">
        <v>18.855060007579613</v>
      </c>
      <c r="J16" s="233">
        <v>7.1708089117092246</v>
      </c>
      <c r="K16" s="234">
        <v>11.648346941562981</v>
      </c>
      <c r="L16" s="233">
        <v>14.047626236174352</v>
      </c>
      <c r="M16" s="234">
        <v>16.892648170287078</v>
      </c>
      <c r="N16" s="233">
        <v>19.41354146374308</v>
      </c>
      <c r="O16" s="234">
        <v>24.449968320765286</v>
      </c>
    </row>
    <row r="17" spans="1:15">
      <c r="A17" s="209">
        <v>14</v>
      </c>
      <c r="B17" s="233">
        <v>18.512927797706432</v>
      </c>
      <c r="C17" s="234">
        <v>22.998733964800859</v>
      </c>
      <c r="D17" s="233">
        <v>21.607343770995673</v>
      </c>
      <c r="E17" s="234">
        <v>27.790937908893621</v>
      </c>
      <c r="F17" s="233">
        <v>26.463464077802765</v>
      </c>
      <c r="G17" s="234">
        <v>35.270725644590968</v>
      </c>
      <c r="H17" s="233">
        <v>12.641063295642363</v>
      </c>
      <c r="I17" s="234">
        <v>19.249651514434987</v>
      </c>
      <c r="J17" s="233">
        <v>7.3046669738920338</v>
      </c>
      <c r="K17" s="234">
        <v>11.882559095021199</v>
      </c>
      <c r="L17" s="233">
        <v>14.364801771712958</v>
      </c>
      <c r="M17" s="234">
        <v>17.270901106823743</v>
      </c>
      <c r="N17" s="233">
        <v>19.850403535822142</v>
      </c>
      <c r="O17" s="234">
        <v>24.996164693706302</v>
      </c>
    </row>
    <row r="18" spans="1:15">
      <c r="A18" s="209">
        <v>15</v>
      </c>
      <c r="B18" s="233">
        <v>18.93499269188316</v>
      </c>
      <c r="C18" s="234">
        <v>23.518638175384261</v>
      </c>
      <c r="D18" s="233">
        <v>22.098968363160932</v>
      </c>
      <c r="E18" s="234">
        <v>28.418524173952751</v>
      </c>
      <c r="F18" s="233">
        <v>27.04822992977746</v>
      </c>
      <c r="G18" s="234">
        <v>36.050914882478025</v>
      </c>
      <c r="H18" s="233">
        <v>12.904212437691207</v>
      </c>
      <c r="I18" s="234">
        <v>19.661531839803462</v>
      </c>
      <c r="J18" s="233">
        <v>7.4467908695998632</v>
      </c>
      <c r="K18" s="234">
        <v>12.128387625664093</v>
      </c>
      <c r="L18" s="233">
        <v>14.692846235114098</v>
      </c>
      <c r="M18" s="234">
        <v>17.661784742723981</v>
      </c>
      <c r="N18" s="233">
        <v>20.302664591263749</v>
      </c>
      <c r="O18" s="234">
        <v>25.561019972362097</v>
      </c>
    </row>
    <row r="19" spans="1:15">
      <c r="A19" s="209">
        <v>16</v>
      </c>
      <c r="B19" s="233">
        <v>19.372250298385048</v>
      </c>
      <c r="C19" s="234">
        <v>24.056696967492346</v>
      </c>
      <c r="D19" s="233">
        <v>22.608833940987573</v>
      </c>
      <c r="E19" s="234">
        <v>29.06857113659883</v>
      </c>
      <c r="F19" s="233">
        <v>27.657104097750111</v>
      </c>
      <c r="G19" s="234">
        <v>36.861437707809188</v>
      </c>
      <c r="H19" s="233">
        <v>13.181129256887214</v>
      </c>
      <c r="I19" s="234">
        <v>20.092267428859859</v>
      </c>
      <c r="J19" s="233">
        <v>7.5979385250801137</v>
      </c>
      <c r="K19" s="234">
        <v>12.387150939414399</v>
      </c>
      <c r="L19" s="233">
        <v>15.03243744790886</v>
      </c>
      <c r="M19" s="234">
        <v>18.066067662437124</v>
      </c>
      <c r="N19" s="233">
        <v>20.771385163854216</v>
      </c>
      <c r="O19" s="234">
        <v>26.145776543208072</v>
      </c>
    </row>
    <row r="20" spans="1:15">
      <c r="A20" s="209">
        <v>17</v>
      </c>
      <c r="B20" s="233">
        <v>19.825518026597951</v>
      </c>
      <c r="C20" s="234">
        <v>24.613876145120148</v>
      </c>
      <c r="D20" s="233">
        <v>23.137847249796369</v>
      </c>
      <c r="E20" s="234">
        <v>29.742228525917369</v>
      </c>
      <c r="F20" s="233">
        <v>28.291260165497789</v>
      </c>
      <c r="G20" s="234">
        <v>37.704148187352914</v>
      </c>
      <c r="H20" s="233">
        <v>13.472150936731149</v>
      </c>
      <c r="I20" s="234">
        <v>20.543042057691668</v>
      </c>
      <c r="J20" s="233">
        <v>7.7583058280882291</v>
      </c>
      <c r="K20" s="234">
        <v>12.659151334335901</v>
      </c>
      <c r="L20" s="233">
        <v>15.384209317610411</v>
      </c>
      <c r="M20" s="234">
        <v>18.48448048624843</v>
      </c>
      <c r="N20" s="233">
        <v>21.257425971672273</v>
      </c>
      <c r="O20" s="234">
        <v>26.75148794023529</v>
      </c>
    </row>
    <row r="21" spans="1:15">
      <c r="A21" s="209">
        <v>18</v>
      </c>
      <c r="B21" s="233">
        <v>20.295671619467527</v>
      </c>
      <c r="C21" s="236">
        <v>25.1912457625446</v>
      </c>
      <c r="D21" s="235">
        <v>23.686967896476787</v>
      </c>
      <c r="E21" s="236">
        <v>30.440713517820981</v>
      </c>
      <c r="F21" s="235">
        <v>28.951332329928142</v>
      </c>
      <c r="G21" s="236">
        <v>38.580184224928743</v>
      </c>
      <c r="H21" s="235">
        <v>13.777263848852289</v>
      </c>
      <c r="I21" s="236">
        <v>21.013812469701882</v>
      </c>
      <c r="J21" s="235">
        <v>7.9274749015361143</v>
      </c>
      <c r="K21" s="236">
        <v>12.944574683408931</v>
      </c>
      <c r="L21" s="233">
        <v>15.748887197932188</v>
      </c>
      <c r="M21" s="236">
        <v>18.917853918704168</v>
      </c>
      <c r="N21" s="235">
        <v>21.761703659502025</v>
      </c>
      <c r="O21" s="236">
        <v>27.379269323656196</v>
      </c>
    </row>
    <row r="22" spans="1:15">
      <c r="A22" s="209">
        <v>19</v>
      </c>
      <c r="B22" s="233">
        <v>20.783454698332498</v>
      </c>
      <c r="C22" s="234">
        <v>25.789691248947932</v>
      </c>
      <c r="D22" s="233">
        <v>24.256937469770765</v>
      </c>
      <c r="E22" s="234">
        <v>31.16498035037371</v>
      </c>
      <c r="F22" s="233">
        <v>29.637267231757662</v>
      </c>
      <c r="G22" s="234">
        <v>39.489844171752679</v>
      </c>
      <c r="H22" s="233">
        <v>14.095483324136383</v>
      </c>
      <c r="I22" s="234">
        <v>21.503969089277849</v>
      </c>
      <c r="J22" s="233">
        <v>8.1045866385648981</v>
      </c>
      <c r="K22" s="234">
        <v>13.242393678482401</v>
      </c>
      <c r="L22" s="233">
        <v>16.127126373804924</v>
      </c>
      <c r="M22" s="234">
        <v>19.366929804338113</v>
      </c>
      <c r="N22" s="233">
        <v>22.284973339160988</v>
      </c>
      <c r="O22" s="234">
        <v>28.030050560341476</v>
      </c>
    </row>
    <row r="23" spans="1:15">
      <c r="A23" s="209">
        <v>20</v>
      </c>
      <c r="B23" s="233">
        <v>21.293988808695431</v>
      </c>
      <c r="C23" s="234">
        <v>26.414485780715314</v>
      </c>
      <c r="D23" s="233">
        <v>24.855070675210992</v>
      </c>
      <c r="E23" s="234">
        <v>31.922560444834968</v>
      </c>
      <c r="F23" s="233">
        <v>30.367244800467748</v>
      </c>
      <c r="G23" s="234">
        <v>40.451726010114314</v>
      </c>
      <c r="H23" s="233">
        <v>14.445061618154828</v>
      </c>
      <c r="I23" s="234">
        <v>22.03223605428088</v>
      </c>
      <c r="J23" s="233">
        <v>8.3052352309445361</v>
      </c>
      <c r="K23" s="234">
        <v>13.568678918317458</v>
      </c>
      <c r="L23" s="233">
        <v>16.522241573244401</v>
      </c>
      <c r="M23" s="234">
        <v>19.835118300444122</v>
      </c>
      <c r="N23" s="233">
        <v>22.833148816333551</v>
      </c>
      <c r="O23" s="234">
        <v>28.709927654493196</v>
      </c>
    </row>
    <row r="24" spans="1:15">
      <c r="A24" s="209">
        <v>21</v>
      </c>
      <c r="B24" s="233">
        <v>21.823551960250928</v>
      </c>
      <c r="C24" s="234">
        <v>27.062087741963119</v>
      </c>
      <c r="D24" s="233">
        <v>25.475949470964014</v>
      </c>
      <c r="E24" s="234">
        <v>32.708278853010185</v>
      </c>
      <c r="F24" s="233">
        <v>31.126070123948665</v>
      </c>
      <c r="G24" s="234">
        <v>41.450710218850716</v>
      </c>
      <c r="H24" s="233">
        <v>14.810054026726295</v>
      </c>
      <c r="I24" s="234">
        <v>22.582749642211557</v>
      </c>
      <c r="J24" s="233">
        <v>8.5152777116941305</v>
      </c>
      <c r="K24" s="234">
        <v>13.909316892083286</v>
      </c>
      <c r="L24" s="233">
        <v>16.931756859488281</v>
      </c>
      <c r="M24" s="234">
        <v>20.320043395596098</v>
      </c>
      <c r="N24" s="233">
        <v>23.401918271746869</v>
      </c>
      <c r="O24" s="234">
        <v>29.414799464111368</v>
      </c>
    </row>
    <row r="25" spans="1:15">
      <c r="A25" s="209">
        <v>22</v>
      </c>
      <c r="B25" s="233">
        <v>22.37448346757396</v>
      </c>
      <c r="C25" s="234">
        <v>27.734989862640475</v>
      </c>
      <c r="D25" s="233">
        <v>26.122256458742481</v>
      </c>
      <c r="E25" s="234">
        <v>33.525065246565127</v>
      </c>
      <c r="F25" s="233">
        <v>31.917385996059092</v>
      </c>
      <c r="G25" s="234">
        <v>42.490893217061135</v>
      </c>
      <c r="H25" s="233">
        <v>15.192139738520112</v>
      </c>
      <c r="I25" s="234">
        <v>23.157448008721634</v>
      </c>
      <c r="J25" s="233">
        <v>8.7358266019320361</v>
      </c>
      <c r="K25" s="234">
        <v>14.265663896424737</v>
      </c>
      <c r="L25" s="233">
        <v>17.357616649678192</v>
      </c>
      <c r="M25" s="234">
        <v>20.823752640951703</v>
      </c>
      <c r="N25" s="233">
        <v>23.993759557226788</v>
      </c>
      <c r="O25" s="234">
        <v>30.147312546185894</v>
      </c>
    </row>
    <row r="26" spans="1:15">
      <c r="A26" s="209">
        <v>23</v>
      </c>
      <c r="B26" s="233">
        <v>22.948408763669438</v>
      </c>
      <c r="C26" s="234">
        <v>28.43498907139103</v>
      </c>
      <c r="D26" s="233">
        <v>26.795970122011955</v>
      </c>
      <c r="E26" s="234">
        <v>34.375187837710826</v>
      </c>
      <c r="F26" s="233">
        <v>32.743789194462828</v>
      </c>
      <c r="G26" s="234">
        <v>43.575366778857926</v>
      </c>
      <c r="H26" s="233">
        <v>15.592790791272346</v>
      </c>
      <c r="I26" s="234">
        <v>23.758281241518745</v>
      </c>
      <c r="J26" s="233">
        <v>8.9678468175507948</v>
      </c>
      <c r="K26" s="234">
        <v>14.639070955789499</v>
      </c>
      <c r="L26" s="233">
        <v>17.801044806292115</v>
      </c>
      <c r="M26" s="234">
        <v>21.347588177480905</v>
      </c>
      <c r="N26" s="233">
        <v>24.6104406672893</v>
      </c>
      <c r="O26" s="234">
        <v>30.909464741281202</v>
      </c>
    </row>
    <row r="27" spans="1:15">
      <c r="A27" s="209">
        <v>24</v>
      </c>
      <c r="B27" s="233">
        <v>23.547006663785794</v>
      </c>
      <c r="C27" s="234">
        <v>29.16400034201676</v>
      </c>
      <c r="D27" s="233">
        <v>27.499136417246859</v>
      </c>
      <c r="E27" s="234">
        <v>35.261031931312303</v>
      </c>
      <c r="F27" s="233">
        <v>33.608116713785272</v>
      </c>
      <c r="G27" s="234">
        <v>44.707539884432492</v>
      </c>
      <c r="H27" s="233">
        <v>16.013834558955782</v>
      </c>
      <c r="I27" s="234">
        <v>24.387563352690229</v>
      </c>
      <c r="J27" s="233">
        <v>9.2126911645314191</v>
      </c>
      <c r="K27" s="234">
        <v>15.031192582444513</v>
      </c>
      <c r="L27" s="233">
        <v>18.263313059755358</v>
      </c>
      <c r="M27" s="234">
        <v>21.892935872545046</v>
      </c>
      <c r="N27" s="233">
        <v>25.25378925604538</v>
      </c>
      <c r="O27" s="234">
        <v>31.703357194004923</v>
      </c>
    </row>
    <row r="28" spans="1:15">
      <c r="A28" s="209">
        <v>25</v>
      </c>
      <c r="B28" s="233">
        <v>24.17212214628826</v>
      </c>
      <c r="C28" s="234">
        <v>29.924105046739722</v>
      </c>
      <c r="D28" s="233">
        <v>28.234008121763818</v>
      </c>
      <c r="E28" s="234">
        <v>36.1852034231948</v>
      </c>
      <c r="F28" s="233">
        <v>34.513525334923884</v>
      </c>
      <c r="G28" s="234">
        <v>45.891172934543192</v>
      </c>
      <c r="H28" s="233">
        <v>16.45728873247057</v>
      </c>
      <c r="I28" s="234">
        <v>25.047902160791995</v>
      </c>
      <c r="J28" s="233">
        <v>9.4717934371293246</v>
      </c>
      <c r="K28" s="234">
        <v>15.44384037203656</v>
      </c>
      <c r="L28" s="233">
        <v>18.745808688377764</v>
      </c>
      <c r="M28" s="234">
        <v>22.461316769534829</v>
      </c>
      <c r="N28" s="233">
        <v>25.92581523801752</v>
      </c>
      <c r="O28" s="234">
        <v>32.531277428537251</v>
      </c>
    </row>
    <row r="29" spans="1:15">
      <c r="A29" s="209">
        <v>26</v>
      </c>
      <c r="B29" s="233">
        <v>27.365058704541489</v>
      </c>
      <c r="C29" s="234">
        <v>33.318074484405344</v>
      </c>
      <c r="D29" s="233">
        <v>31.617095085545056</v>
      </c>
      <c r="E29" s="234">
        <v>39.756027235314107</v>
      </c>
      <c r="F29" s="233">
        <v>38.415066873096727</v>
      </c>
      <c r="G29" s="234">
        <v>50.083017579890942</v>
      </c>
      <c r="H29" s="233">
        <v>19.462141622762548</v>
      </c>
      <c r="I29" s="234">
        <v>29.50836532655692</v>
      </c>
      <c r="J29" s="233">
        <v>12.310257683718355</v>
      </c>
      <c r="K29" s="234">
        <v>18.379942685972317</v>
      </c>
      <c r="L29" s="233">
        <v>21.218376123623859</v>
      </c>
      <c r="M29" s="234">
        <v>25.347528583155711</v>
      </c>
      <c r="N29" s="233">
        <v>29.258927014301644</v>
      </c>
      <c r="O29" s="234">
        <v>35.998539396592768</v>
      </c>
    </row>
    <row r="30" spans="1:15">
      <c r="A30" s="209">
        <v>27</v>
      </c>
      <c r="B30" s="233">
        <v>28.104247702805367</v>
      </c>
      <c r="C30" s="234">
        <v>34.17019778987202</v>
      </c>
      <c r="D30" s="233">
        <v>32.439091470139871</v>
      </c>
      <c r="E30" s="234">
        <v>40.775666123016073</v>
      </c>
      <c r="F30" s="233">
        <v>39.429069081764389</v>
      </c>
      <c r="G30" s="234">
        <v>51.379238286596554</v>
      </c>
      <c r="H30" s="233">
        <v>20.049792104699641</v>
      </c>
      <c r="I30" s="234">
        <v>30.214340172446992</v>
      </c>
      <c r="J30" s="233">
        <v>12.587755571787174</v>
      </c>
      <c r="K30" s="234">
        <v>18.836736088236062</v>
      </c>
      <c r="L30" s="233">
        <v>21.789111002471554</v>
      </c>
      <c r="M30" s="234">
        <v>26.073061163617083</v>
      </c>
      <c r="N30" s="233">
        <v>30.000416626702037</v>
      </c>
      <c r="O30" s="234">
        <v>36.919376386527738</v>
      </c>
    </row>
    <row r="31" spans="1:15">
      <c r="A31" s="209">
        <v>28</v>
      </c>
      <c r="B31" s="233">
        <v>28.891031501417544</v>
      </c>
      <c r="C31" s="234">
        <v>35.035091955508584</v>
      </c>
      <c r="D31" s="233">
        <v>33.279983972867598</v>
      </c>
      <c r="E31" s="234">
        <v>41.827591527883612</v>
      </c>
      <c r="F31" s="233">
        <v>40.465691711882016</v>
      </c>
      <c r="G31" s="234">
        <v>52.728368307729035</v>
      </c>
      <c r="H31" s="233">
        <v>20.638088422669824</v>
      </c>
      <c r="I31" s="234">
        <v>30.967220506169507</v>
      </c>
      <c r="J31" s="233">
        <v>12.882379915795015</v>
      </c>
      <c r="K31" s="234">
        <v>19.308432035668364</v>
      </c>
      <c r="L31" s="233">
        <v>22.395818809194591</v>
      </c>
      <c r="M31" s="234">
        <v>26.787642540216016</v>
      </c>
      <c r="N31" s="233">
        <v>30.768215754560597</v>
      </c>
      <c r="O31" s="234">
        <v>37.861428903901341</v>
      </c>
    </row>
    <row r="32" spans="1:15">
      <c r="A32" s="209">
        <v>29</v>
      </c>
      <c r="B32" s="233">
        <v>29.613122265723685</v>
      </c>
      <c r="C32" s="234">
        <v>35.939674008216279</v>
      </c>
      <c r="D32" s="233">
        <v>34.161653865755774</v>
      </c>
      <c r="E32" s="234">
        <v>42.929111988592695</v>
      </c>
      <c r="F32" s="233">
        <v>41.554457663544973</v>
      </c>
      <c r="G32" s="234">
        <v>54.143890856449175</v>
      </c>
      <c r="H32" s="233">
        <v>21.258277766328973</v>
      </c>
      <c r="I32" s="234">
        <v>31.760844227914497</v>
      </c>
      <c r="J32" s="233">
        <v>13.19542859551437</v>
      </c>
      <c r="K32" s="234">
        <v>19.919488704015663</v>
      </c>
      <c r="L32" s="233">
        <v>23.032402112073427</v>
      </c>
      <c r="M32" s="234">
        <v>27.533082406748449</v>
      </c>
      <c r="N32" s="233">
        <v>31.573443879728764</v>
      </c>
      <c r="O32" s="234">
        <v>38.847170332387947</v>
      </c>
    </row>
    <row r="33" spans="1:15">
      <c r="A33" s="209">
        <v>30</v>
      </c>
      <c r="B33" s="233">
        <v>30.397769768955364</v>
      </c>
      <c r="C33" s="234">
        <v>36.887967252913235</v>
      </c>
      <c r="D33" s="233">
        <v>35.088117121487208</v>
      </c>
      <c r="E33" s="234">
        <v>44.084793618639466</v>
      </c>
      <c r="F33" s="233">
        <v>42.701875187275768</v>
      </c>
      <c r="G33" s="234">
        <v>55.63193344222303</v>
      </c>
      <c r="H33" s="233">
        <v>21.915156348772307</v>
      </c>
      <c r="I33" s="234">
        <v>32.5987592208403</v>
      </c>
      <c r="J33" s="233">
        <v>13.52890043226131</v>
      </c>
      <c r="K33" s="234">
        <v>20.530806772858028</v>
      </c>
      <c r="L33" s="233">
        <v>23.7008254193425</v>
      </c>
      <c r="M33" s="234">
        <v>28.314259670237604</v>
      </c>
      <c r="N33" s="233">
        <v>32.419180035008807</v>
      </c>
      <c r="O33" s="234">
        <v>39.880946212899921</v>
      </c>
    </row>
    <row r="34" spans="1:15">
      <c r="A34" s="209">
        <v>31</v>
      </c>
      <c r="B34" s="233">
        <v>31.222003351705354</v>
      </c>
      <c r="C34" s="234">
        <v>37.880374434108518</v>
      </c>
      <c r="D34" s="233">
        <v>36.059816676427509</v>
      </c>
      <c r="E34" s="234">
        <v>45.294802831099624</v>
      </c>
      <c r="F34" s="233">
        <v>43.903268600950895</v>
      </c>
      <c r="G34" s="234">
        <v>57.189482216007931</v>
      </c>
      <c r="H34" s="233">
        <v>22.60145001547474</v>
      </c>
      <c r="I34" s="234">
        <v>33.474923317630903</v>
      </c>
      <c r="J34" s="233">
        <v>13.876410606475348</v>
      </c>
      <c r="K34" s="234">
        <v>21.167157461129154</v>
      </c>
      <c r="L34" s="233">
        <v>24.401513894554217</v>
      </c>
      <c r="M34" s="234">
        <v>29.124520295758867</v>
      </c>
      <c r="N34" s="233">
        <v>33.306192353738474</v>
      </c>
      <c r="O34" s="234">
        <v>40.963067080902086</v>
      </c>
    </row>
    <row r="35" spans="1:15">
      <c r="A35" s="209">
        <v>32</v>
      </c>
      <c r="B35" s="233">
        <v>32.089525930769298</v>
      </c>
      <c r="C35" s="234">
        <v>38.923379221081774</v>
      </c>
      <c r="D35" s="233">
        <v>37.083639679294123</v>
      </c>
      <c r="E35" s="234">
        <v>46.566596626144346</v>
      </c>
      <c r="F35" s="233">
        <v>45.171113731250848</v>
      </c>
      <c r="G35" s="234">
        <v>58.830236270089742</v>
      </c>
      <c r="H35" s="233">
        <v>23.33014782378471</v>
      </c>
      <c r="I35" s="234">
        <v>34.401361314592833</v>
      </c>
      <c r="J35" s="233">
        <v>14.247476221161415</v>
      </c>
      <c r="K35" s="234">
        <v>21.842094367641426</v>
      </c>
      <c r="L35" s="233">
        <v>25.138875514687054</v>
      </c>
      <c r="M35" s="234">
        <v>29.862237895905874</v>
      </c>
      <c r="N35" s="233">
        <v>34.240226554175962</v>
      </c>
      <c r="O35" s="234">
        <v>42.100057301172335</v>
      </c>
    </row>
    <row r="36" spans="1:15">
      <c r="A36" s="209">
        <v>33</v>
      </c>
      <c r="B36" s="233">
        <v>33.004653213460273</v>
      </c>
      <c r="C36" s="234">
        <v>40.021225941915766</v>
      </c>
      <c r="D36" s="233">
        <v>38.16384223940004</v>
      </c>
      <c r="E36" s="234">
        <v>47.90623553386866</v>
      </c>
      <c r="F36" s="233">
        <v>46.513282056418525</v>
      </c>
      <c r="G36" s="234">
        <v>60.561533530443533</v>
      </c>
      <c r="H36" s="233">
        <v>24.106978235003709</v>
      </c>
      <c r="I36" s="234">
        <v>35.384150065451657</v>
      </c>
      <c r="J36" s="233">
        <v>14.645492683265529</v>
      </c>
      <c r="K36" s="234">
        <v>22.560760900426853</v>
      </c>
      <c r="L36" s="233">
        <v>25.916198351975844</v>
      </c>
      <c r="M36" s="234">
        <v>30.678897474345849</v>
      </c>
      <c r="N36" s="233">
        <v>35.225341015757678</v>
      </c>
      <c r="O36" s="234">
        <v>43.297411004294752</v>
      </c>
    </row>
    <row r="37" spans="1:15">
      <c r="A37" s="209">
        <v>34</v>
      </c>
      <c r="B37" s="233">
        <v>33.968638270251269</v>
      </c>
      <c r="C37" s="234">
        <v>41.17527551756406</v>
      </c>
      <c r="D37" s="233">
        <v>39.302471686074696</v>
      </c>
      <c r="E37" s="234">
        <v>49.315496537511528</v>
      </c>
      <c r="F37" s="233">
        <v>47.926203320716198</v>
      </c>
      <c r="G37" s="234">
        <v>62.383081049727494</v>
      </c>
      <c r="H37" s="233">
        <v>24.926735560859242</v>
      </c>
      <c r="I37" s="234">
        <v>36.420309237054177</v>
      </c>
      <c r="J37" s="233">
        <v>15.065376917925695</v>
      </c>
      <c r="K37" s="234">
        <v>23.318844429085832</v>
      </c>
      <c r="L37" s="233">
        <v>26.734854848494543</v>
      </c>
      <c r="M37" s="234">
        <v>31.539521012485686</v>
      </c>
      <c r="N37" s="233">
        <v>36.263521038592486</v>
      </c>
      <c r="O37" s="234">
        <v>44.556533147809326</v>
      </c>
    </row>
    <row r="38" spans="1:15">
      <c r="A38" s="209">
        <v>35</v>
      </c>
      <c r="B38" s="233">
        <v>34.984891840804096</v>
      </c>
      <c r="C38" s="234">
        <v>42.390106562035257</v>
      </c>
      <c r="D38" s="233">
        <v>40.503413667875058</v>
      </c>
      <c r="E38" s="234">
        <v>50.799340225603231</v>
      </c>
      <c r="F38" s="233">
        <v>49.416600496652222</v>
      </c>
      <c r="G38" s="234">
        <v>64.301967399449481</v>
      </c>
      <c r="H38" s="233">
        <v>25.79257509790461</v>
      </c>
      <c r="I38" s="234">
        <v>37.513134990818543</v>
      </c>
      <c r="J38" s="233">
        <v>15.508719038781155</v>
      </c>
      <c r="K38" s="234">
        <v>24.119268328614954</v>
      </c>
      <c r="L38" s="233">
        <v>27.598127747885655</v>
      </c>
      <c r="M38" s="234">
        <v>32.445162981156813</v>
      </c>
      <c r="N38" s="233">
        <v>37.358113649156429</v>
      </c>
      <c r="O38" s="234">
        <v>45.881758190116123</v>
      </c>
    </row>
    <row r="39" spans="1:15" s="206" customFormat="1">
      <c r="A39" s="209">
        <v>36</v>
      </c>
      <c r="B39" s="233">
        <v>36.061690837538869</v>
      </c>
      <c r="C39" s="234">
        <v>43.674142263618251</v>
      </c>
      <c r="D39" s="233">
        <v>41.775960912371843</v>
      </c>
      <c r="E39" s="234">
        <v>52.367824145895888</v>
      </c>
      <c r="F39" s="233">
        <v>51.00104202505571</v>
      </c>
      <c r="G39" s="234">
        <v>66.33609569332998</v>
      </c>
      <c r="H39" s="233">
        <v>26.719894844058235</v>
      </c>
      <c r="I39" s="234">
        <v>38.678420383509348</v>
      </c>
      <c r="J39" s="233">
        <v>15.986148130832133</v>
      </c>
      <c r="K39" s="234">
        <v>24.975565904823668</v>
      </c>
      <c r="L39" s="233">
        <v>28.512133430818515</v>
      </c>
      <c r="M39" s="234">
        <v>33.402194181108896</v>
      </c>
      <c r="N39" s="233">
        <v>38.517824600278551</v>
      </c>
      <c r="O39" s="234">
        <v>47.282437230320383</v>
      </c>
    </row>
    <row r="40" spans="1:15">
      <c r="A40" s="209">
        <v>37</v>
      </c>
      <c r="B40" s="233">
        <v>37.20149022283217</v>
      </c>
      <c r="C40" s="234">
        <v>45.030877053268604</v>
      </c>
      <c r="D40" s="233">
        <v>43.124538662185024</v>
      </c>
      <c r="E40" s="234">
        <v>54.026328988442728</v>
      </c>
      <c r="F40" s="233">
        <v>52.680644650286986</v>
      </c>
      <c r="G40" s="234">
        <v>68.489119049636201</v>
      </c>
      <c r="H40" s="233">
        <v>27.70639984292211</v>
      </c>
      <c r="I40" s="234">
        <v>39.914717028658536</v>
      </c>
      <c r="J40" s="233">
        <v>16.494754528672644</v>
      </c>
      <c r="K40" s="234">
        <v>25.886070007177445</v>
      </c>
      <c r="L40" s="233">
        <v>29.40857257056717</v>
      </c>
      <c r="M40" s="234">
        <v>34.412934186898127</v>
      </c>
      <c r="N40" s="233">
        <v>39.746215345474369</v>
      </c>
      <c r="O40" s="234">
        <v>48.763110918622736</v>
      </c>
    </row>
    <row r="41" spans="1:15">
      <c r="A41" s="209">
        <v>38</v>
      </c>
      <c r="B41" s="233">
        <v>38.410811727576785</v>
      </c>
      <c r="C41" s="234">
        <v>46.466891598471904</v>
      </c>
      <c r="D41" s="233">
        <v>44.555977155027847</v>
      </c>
      <c r="E41" s="234">
        <v>55.78339444493546</v>
      </c>
      <c r="F41" s="233">
        <v>54.466449462899533</v>
      </c>
      <c r="G41" s="234">
        <v>70.773440552040867</v>
      </c>
      <c r="H41" s="233">
        <v>28.759489792771966</v>
      </c>
      <c r="I41" s="234">
        <v>41.2307948382022</v>
      </c>
      <c r="J41" s="233">
        <v>17.038885049772162</v>
      </c>
      <c r="K41" s="234">
        <v>26.857416175874221</v>
      </c>
      <c r="L41" s="233">
        <v>30.327093673485873</v>
      </c>
      <c r="M41" s="234">
        <v>35.482698437521535</v>
      </c>
      <c r="N41" s="233">
        <v>41.049254195583003</v>
      </c>
      <c r="O41" s="234">
        <v>50.331023308780267</v>
      </c>
    </row>
    <row r="42" spans="1:15">
      <c r="A42" s="209">
        <v>39</v>
      </c>
      <c r="B42" s="233">
        <v>39.69712792254537</v>
      </c>
      <c r="C42" s="234">
        <v>47.99092592356137</v>
      </c>
      <c r="D42" s="233">
        <v>46.078745728725991</v>
      </c>
      <c r="E42" s="234">
        <v>57.648990522082407</v>
      </c>
      <c r="F42" s="233">
        <v>56.371221072656475</v>
      </c>
      <c r="G42" s="234">
        <v>73.204766585961693</v>
      </c>
      <c r="H42" s="233">
        <v>29.716991590995388</v>
      </c>
      <c r="I42" s="234">
        <v>42.636810521770016</v>
      </c>
      <c r="J42" s="233">
        <v>17.624896021463517</v>
      </c>
      <c r="K42" s="234">
        <v>27.898811238295654</v>
      </c>
      <c r="L42" s="233">
        <v>31.314123655430361</v>
      </c>
      <c r="M42" s="234">
        <v>36.617667093923913</v>
      </c>
      <c r="N42" s="233">
        <v>42.435559442109025</v>
      </c>
      <c r="O42" s="234">
        <v>51.994721967909975</v>
      </c>
    </row>
    <row r="43" spans="1:15">
      <c r="A43" s="209">
        <v>40</v>
      </c>
      <c r="B43" s="233">
        <v>41.062072984277009</v>
      </c>
      <c r="C43" s="234">
        <v>49.606275049169618</v>
      </c>
      <c r="D43" s="233">
        <v>47.696092577579655</v>
      </c>
      <c r="E43" s="234">
        <v>59.626310289578903</v>
      </c>
      <c r="F43" s="233">
        <v>58.390289409772123</v>
      </c>
      <c r="G43" s="234">
        <v>75.781402045004825</v>
      </c>
      <c r="H43" s="233">
        <v>30.748952859231213</v>
      </c>
      <c r="I43" s="234">
        <v>44.127767964739824</v>
      </c>
      <c r="J43" s="233">
        <v>18.244451384597319</v>
      </c>
      <c r="K43" s="234">
        <v>29.003171913211222</v>
      </c>
      <c r="L43" s="233">
        <v>32.36207149127258</v>
      </c>
      <c r="M43" s="234">
        <v>37.819880876314905</v>
      </c>
      <c r="N43" s="233">
        <v>43.907483272611771</v>
      </c>
      <c r="O43" s="234">
        <v>53.75782023429678</v>
      </c>
    </row>
    <row r="44" spans="1:15">
      <c r="A44" s="209">
        <v>41</v>
      </c>
      <c r="B44" s="233">
        <v>42.508286974020244</v>
      </c>
      <c r="C44" s="234">
        <v>51.31540378202363</v>
      </c>
      <c r="D44" s="233">
        <v>49.408212915020577</v>
      </c>
      <c r="E44" s="234">
        <v>61.717633765330703</v>
      </c>
      <c r="F44" s="233">
        <v>60.517759829616097</v>
      </c>
      <c r="G44" s="234">
        <v>78.499725625538346</v>
      </c>
      <c r="H44" s="233">
        <v>31.828190059160303</v>
      </c>
      <c r="I44" s="234">
        <v>45.694682074448281</v>
      </c>
      <c r="J44" s="233">
        <v>18.886237938552014</v>
      </c>
      <c r="K44" s="234">
        <v>29.953317373535985</v>
      </c>
      <c r="L44" s="233">
        <v>33.473011987964746</v>
      </c>
      <c r="M44" s="234">
        <v>39.092171571880741</v>
      </c>
      <c r="N44" s="233">
        <v>45.465694195707243</v>
      </c>
      <c r="O44" s="234">
        <v>55.623872793465317</v>
      </c>
    </row>
    <row r="45" spans="1:15">
      <c r="A45" s="209">
        <v>42</v>
      </c>
      <c r="B45" s="233">
        <v>44.043511234733373</v>
      </c>
      <c r="C45" s="234">
        <v>53.124649852334123</v>
      </c>
      <c r="D45" s="233">
        <v>51.2238958092139</v>
      </c>
      <c r="E45" s="234">
        <v>63.932065823171897</v>
      </c>
      <c r="F45" s="233">
        <v>62.767133916973371</v>
      </c>
      <c r="G45" s="234">
        <v>81.367201549129547</v>
      </c>
      <c r="H45" s="233">
        <v>32.961639922801758</v>
      </c>
      <c r="I45" s="234">
        <v>47.340896322467472</v>
      </c>
      <c r="J45" s="233">
        <v>19.657527248057029</v>
      </c>
      <c r="K45" s="234">
        <v>30.99444996802394</v>
      </c>
      <c r="L45" s="233">
        <v>34.652112628334805</v>
      </c>
      <c r="M45" s="234">
        <v>40.440104102070357</v>
      </c>
      <c r="N45" s="233">
        <v>47.120067391552411</v>
      </c>
      <c r="O45" s="234">
        <v>57.599754461685002</v>
      </c>
    </row>
    <row r="46" spans="1:15">
      <c r="A46" s="209">
        <v>43</v>
      </c>
      <c r="B46" s="233">
        <v>45.679241619588751</v>
      </c>
      <c r="C46" s="234">
        <v>55.050383878053324</v>
      </c>
      <c r="D46" s="233">
        <v>53.159988241449902</v>
      </c>
      <c r="E46" s="234">
        <v>66.288724043242524</v>
      </c>
      <c r="F46" s="233">
        <v>65.161172923669014</v>
      </c>
      <c r="G46" s="234">
        <v>84.418568106106832</v>
      </c>
      <c r="H46" s="233">
        <v>34.168299003456525</v>
      </c>
      <c r="I46" s="234">
        <v>49.093067350237881</v>
      </c>
      <c r="J46" s="233">
        <v>20.459210779614963</v>
      </c>
      <c r="K46" s="234">
        <v>32.10544865061172</v>
      </c>
      <c r="L46" s="233">
        <v>35.909123766020556</v>
      </c>
      <c r="M46" s="234">
        <v>41.873519373637563</v>
      </c>
      <c r="N46" s="233">
        <v>48.883150272118705</v>
      </c>
      <c r="O46" s="234">
        <v>59.701668792241762</v>
      </c>
    </row>
    <row r="47" spans="1:15">
      <c r="A47" s="209">
        <v>44</v>
      </c>
      <c r="B47" s="233">
        <v>47.424974802829212</v>
      </c>
      <c r="C47" s="234">
        <v>57.101916245033109</v>
      </c>
      <c r="D47" s="233">
        <v>55.224748851479809</v>
      </c>
      <c r="E47" s="234">
        <v>68.799272729652799</v>
      </c>
      <c r="F47" s="233">
        <v>67.713099382526508</v>
      </c>
      <c r="G47" s="234">
        <v>87.670040454670939</v>
      </c>
      <c r="H47" s="233">
        <v>35.452814394199471</v>
      </c>
      <c r="I47" s="234">
        <v>50.960938183226837</v>
      </c>
      <c r="J47" s="233">
        <v>21.334811404311317</v>
      </c>
      <c r="K47" s="234">
        <v>33.290206410261746</v>
      </c>
      <c r="L47" s="233">
        <v>37.249572974386879</v>
      </c>
      <c r="M47" s="234">
        <v>43.400733790135121</v>
      </c>
      <c r="N47" s="233">
        <v>50.763827049255703</v>
      </c>
      <c r="O47" s="234">
        <v>61.940939915303225</v>
      </c>
    </row>
    <row r="48" spans="1:15">
      <c r="A48" s="209">
        <v>45</v>
      </c>
      <c r="B48" s="233">
        <v>49.293391278349958</v>
      </c>
      <c r="C48" s="234">
        <v>59.29183829282411</v>
      </c>
      <c r="D48" s="233">
        <v>57.436984464511916</v>
      </c>
      <c r="E48" s="234">
        <v>71.480724530012139</v>
      </c>
      <c r="F48" s="233">
        <v>70.449103257388259</v>
      </c>
      <c r="G48" s="234">
        <v>91.145538235046473</v>
      </c>
      <c r="H48" s="233">
        <v>36.835969990073778</v>
      </c>
      <c r="I48" s="234">
        <v>52.963746076553392</v>
      </c>
      <c r="J48" s="233">
        <v>22.282279022344007</v>
      </c>
      <c r="K48" s="234">
        <v>34.561671031453486</v>
      </c>
      <c r="L48" s="233">
        <v>38.684499483488551</v>
      </c>
      <c r="M48" s="234">
        <v>45.030753182496866</v>
      </c>
      <c r="N48" s="233">
        <v>52.778553822779351</v>
      </c>
      <c r="O48" s="234">
        <v>64.333214839662404</v>
      </c>
    </row>
    <row r="49" spans="1:15">
      <c r="A49" s="209">
        <v>46</v>
      </c>
      <c r="B49" s="233">
        <v>51.292516610434312</v>
      </c>
      <c r="C49" s="234">
        <v>61.630470429367179</v>
      </c>
      <c r="D49" s="233">
        <v>59.802724852453053</v>
      </c>
      <c r="E49" s="234">
        <v>74.344667147806845</v>
      </c>
      <c r="F49" s="233">
        <v>73.371991302353493</v>
      </c>
      <c r="G49" s="234">
        <v>94.854606908362612</v>
      </c>
      <c r="H49" s="233">
        <v>38.311968367958336</v>
      </c>
      <c r="I49" s="234">
        <v>55.101101000919009</v>
      </c>
      <c r="J49" s="233">
        <v>23.291983930101352</v>
      </c>
      <c r="K49" s="234">
        <v>35.917442145883605</v>
      </c>
      <c r="L49" s="233">
        <v>40.218753547960333</v>
      </c>
      <c r="M49" s="234">
        <v>46.770387285803515</v>
      </c>
      <c r="N49" s="233">
        <v>54.932353106262525</v>
      </c>
      <c r="O49" s="234">
        <v>66.886857520097877</v>
      </c>
    </row>
    <row r="50" spans="1:15">
      <c r="A50" s="209">
        <v>47</v>
      </c>
      <c r="B50" s="233">
        <v>53.43428671394264</v>
      </c>
      <c r="C50" s="234">
        <v>64.132808941155858</v>
      </c>
      <c r="D50" s="233">
        <v>62.337649081101425</v>
      </c>
      <c r="E50" s="234">
        <v>77.408756320457456</v>
      </c>
      <c r="F50" s="233">
        <v>76.50040210589593</v>
      </c>
      <c r="G50" s="234">
        <v>98.82278104167024</v>
      </c>
      <c r="H50" s="233">
        <v>39.889579652805018</v>
      </c>
      <c r="I50" s="234">
        <v>57.386960632908334</v>
      </c>
      <c r="J50" s="233">
        <v>24.369570875650005</v>
      </c>
      <c r="K50" s="234">
        <v>37.367064708363195</v>
      </c>
      <c r="L50" s="233">
        <v>41.862825743084478</v>
      </c>
      <c r="M50" s="234">
        <v>48.632005774813194</v>
      </c>
      <c r="N50" s="233">
        <v>57.241776275233136</v>
      </c>
      <c r="O50" s="234">
        <v>69.618624681359819</v>
      </c>
    </row>
    <row r="51" spans="1:15">
      <c r="A51" s="209">
        <v>48</v>
      </c>
      <c r="B51" s="233">
        <v>55.731337520703235</v>
      </c>
      <c r="C51" s="234">
        <v>66.809611601089756</v>
      </c>
      <c r="D51" s="233">
        <v>65.05431045283882</v>
      </c>
      <c r="E51" s="234">
        <v>80.68640384162866</v>
      </c>
      <c r="F51" s="233">
        <v>79.845478821673311</v>
      </c>
      <c r="G51" s="234">
        <v>103.06278447084</v>
      </c>
      <c r="H51" s="233">
        <v>41.56972040717276</v>
      </c>
      <c r="I51" s="234">
        <v>59.827844777337496</v>
      </c>
      <c r="J51" s="233">
        <v>25.513338874768301</v>
      </c>
      <c r="K51" s="234">
        <v>38.912313464932936</v>
      </c>
      <c r="L51" s="233">
        <v>43.626554131126717</v>
      </c>
      <c r="M51" s="234">
        <v>50.62352894212686</v>
      </c>
      <c r="N51" s="233">
        <v>59.716163734036627</v>
      </c>
      <c r="O51" s="234">
        <v>72.543088754911224</v>
      </c>
    </row>
    <row r="52" spans="1:15">
      <c r="A52" s="209">
        <v>49</v>
      </c>
      <c r="B52" s="233">
        <v>58.198393063752377</v>
      </c>
      <c r="C52" s="234">
        <v>69.682125212106655</v>
      </c>
      <c r="D52" s="233">
        <v>67.971716062645925</v>
      </c>
      <c r="E52" s="234">
        <v>84.203460134024297</v>
      </c>
      <c r="F52" s="233">
        <v>83.432166543133036</v>
      </c>
      <c r="G52" s="234">
        <v>107.60894557296687</v>
      </c>
      <c r="H52" s="233">
        <v>43.366580020709733</v>
      </c>
      <c r="I52" s="234">
        <v>62.443486321022043</v>
      </c>
      <c r="J52" s="233">
        <v>26.733441004025799</v>
      </c>
      <c r="K52" s="234">
        <v>40.566627895184659</v>
      </c>
      <c r="L52" s="233">
        <v>45.52106256367955</v>
      </c>
      <c r="M52" s="234">
        <v>52.76062167112417</v>
      </c>
      <c r="N52" s="233">
        <v>62.37529904714853</v>
      </c>
      <c r="O52" s="234">
        <v>75.678729680834167</v>
      </c>
    </row>
    <row r="53" spans="1:15">
      <c r="A53" s="209">
        <v>50</v>
      </c>
      <c r="B53" s="233">
        <v>60.850925236825603</v>
      </c>
      <c r="C53" s="234">
        <v>72.76436788733497</v>
      </c>
      <c r="D53" s="233">
        <v>71.106007627476913</v>
      </c>
      <c r="E53" s="234">
        <v>87.976765757518919</v>
      </c>
      <c r="F53" s="233">
        <v>87.279427956927648</v>
      </c>
      <c r="G53" s="234">
        <v>112.48199561903137</v>
      </c>
      <c r="H53" s="233">
        <v>45.285726446630797</v>
      </c>
      <c r="I53" s="234">
        <v>65.244513390281327</v>
      </c>
      <c r="J53" s="233">
        <v>28.03210327609451</v>
      </c>
      <c r="K53" s="234">
        <v>42.335553569127107</v>
      </c>
      <c r="L53" s="233">
        <v>47.558281442678172</v>
      </c>
      <c r="M53" s="234">
        <v>55.053642444965938</v>
      </c>
      <c r="N53" s="233">
        <v>65.233169615226558</v>
      </c>
      <c r="O53" s="234">
        <v>79.045295980788438</v>
      </c>
    </row>
    <row r="54" spans="1:15">
      <c r="A54" s="209">
        <v>51</v>
      </c>
      <c r="B54" s="233">
        <v>63.707820796263675</v>
      </c>
      <c r="C54" s="234">
        <v>76.078768041285102</v>
      </c>
      <c r="D54" s="233">
        <v>74.480220812190083</v>
      </c>
      <c r="E54" s="234">
        <v>92.033951043830271</v>
      </c>
      <c r="F54" s="233">
        <v>91.409529486078569</v>
      </c>
      <c r="G54" s="234">
        <v>117.71497537397556</v>
      </c>
      <c r="H54" s="233">
        <v>47.339024392112599</v>
      </c>
      <c r="I54" s="234">
        <v>68.248331174305406</v>
      </c>
      <c r="J54" s="233">
        <v>29.416626087535597</v>
      </c>
      <c r="K54" s="234">
        <v>44.22970517228601</v>
      </c>
      <c r="L54" s="233">
        <v>49.753340097839789</v>
      </c>
      <c r="M54" s="234">
        <v>57.519685675360911</v>
      </c>
      <c r="N54" s="233">
        <v>68.309102482685901</v>
      </c>
      <c r="O54" s="234">
        <v>82.66357652843611</v>
      </c>
    </row>
    <row r="55" spans="1:15">
      <c r="A55" s="209">
        <v>52</v>
      </c>
      <c r="B55" s="233">
        <v>66.788149988220681</v>
      </c>
      <c r="C55" s="234">
        <v>79.646097596841599</v>
      </c>
      <c r="D55" s="233">
        <v>78.116272855654444</v>
      </c>
      <c r="E55" s="234">
        <v>96.400768292064328</v>
      </c>
      <c r="F55" s="233">
        <v>95.85400622463095</v>
      </c>
      <c r="G55" s="234">
        <v>123.34112839099973</v>
      </c>
      <c r="H55" s="233">
        <v>49.540715458325643</v>
      </c>
      <c r="I55" s="234">
        <v>71.474893760354405</v>
      </c>
      <c r="J55" s="233">
        <v>30.583882739741082</v>
      </c>
      <c r="K55" s="234">
        <v>46.260012023726468</v>
      </c>
      <c r="L55" s="233">
        <v>52.121312706105037</v>
      </c>
      <c r="M55" s="234">
        <v>60.174296569085463</v>
      </c>
      <c r="N55" s="233">
        <v>71.6273180301705</v>
      </c>
      <c r="O55" s="234">
        <v>86.56014080192169</v>
      </c>
    </row>
    <row r="56" spans="1:15">
      <c r="A56" s="209">
        <v>53</v>
      </c>
      <c r="B56" s="233">
        <v>70.269525198713509</v>
      </c>
      <c r="C56" s="234">
        <v>83.493463940577286</v>
      </c>
      <c r="D56" s="233">
        <v>82.225394252390359</v>
      </c>
      <c r="E56" s="234">
        <v>101.323203514802</v>
      </c>
      <c r="F56" s="233">
        <v>100.6418071977146</v>
      </c>
      <c r="G56" s="234">
        <v>129.39839400172363</v>
      </c>
      <c r="H56" s="233">
        <v>51.902746102839153</v>
      </c>
      <c r="I56" s="234">
        <v>74.939417550943617</v>
      </c>
      <c r="J56" s="233">
        <v>31.929653555422185</v>
      </c>
      <c r="K56" s="234">
        <v>48.435385185989567</v>
      </c>
      <c r="L56" s="233">
        <v>54.679125868936957</v>
      </c>
      <c r="M56" s="234">
        <v>63.035618701786348</v>
      </c>
      <c r="N56" s="233">
        <v>75.377172683155493</v>
      </c>
      <c r="O56" s="234">
        <v>90.758852778876857</v>
      </c>
    </row>
    <row r="57" spans="1:15">
      <c r="A57" s="209">
        <v>54</v>
      </c>
      <c r="B57" s="233">
        <v>73.886867037523075</v>
      </c>
      <c r="C57" s="234">
        <v>87.842835098306139</v>
      </c>
      <c r="D57" s="233">
        <v>86.489246884888331</v>
      </c>
      <c r="E57" s="234">
        <v>106.21640358726799</v>
      </c>
      <c r="F57" s="233">
        <v>105.80578701513814</v>
      </c>
      <c r="G57" s="234">
        <v>135.93290417196201</v>
      </c>
      <c r="H57" s="233">
        <v>54.440173684491285</v>
      </c>
      <c r="I57" s="234">
        <v>78.671854066690315</v>
      </c>
      <c r="J57" s="233">
        <v>33.378875921321857</v>
      </c>
      <c r="K57" s="234">
        <v>50.775473786236319</v>
      </c>
      <c r="L57" s="233">
        <v>57.576497194296003</v>
      </c>
      <c r="M57" s="234">
        <v>66.128848642005849</v>
      </c>
      <c r="N57" s="233">
        <v>79.271217686529539</v>
      </c>
      <c r="O57" s="234">
        <v>95.510446399560777</v>
      </c>
    </row>
    <row r="58" spans="1:15">
      <c r="A58" s="209">
        <v>55</v>
      </c>
      <c r="B58" s="233">
        <v>77.808699135754864</v>
      </c>
      <c r="C58" s="234">
        <v>92.364702236846952</v>
      </c>
      <c r="D58" s="233">
        <v>91.108378163460586</v>
      </c>
      <c r="E58" s="234">
        <v>111.96608318937503</v>
      </c>
      <c r="F58" s="233">
        <v>111.6726404089448</v>
      </c>
      <c r="G58" s="234">
        <v>143.33501547023869</v>
      </c>
      <c r="H58" s="233">
        <v>57.178834335892581</v>
      </c>
      <c r="I58" s="234">
        <v>82.696747478327211</v>
      </c>
      <c r="J58" s="233">
        <v>34.939797287569419</v>
      </c>
      <c r="K58" s="234">
        <v>53.292273089276954</v>
      </c>
      <c r="L58" s="233">
        <v>60.594770802615727</v>
      </c>
      <c r="M58" s="234">
        <v>69.632755138438483</v>
      </c>
      <c r="N58" s="233">
        <v>83.491761861319333</v>
      </c>
      <c r="O58" s="234">
        <v>100.44770211874555</v>
      </c>
    </row>
    <row r="59" spans="1:15">
      <c r="A59" s="209">
        <v>56</v>
      </c>
      <c r="B59" s="233">
        <v>82.07063189978588</v>
      </c>
      <c r="C59" s="234">
        <v>97.266906936282567</v>
      </c>
      <c r="D59" s="233">
        <v>96.124346512859049</v>
      </c>
      <c r="E59" s="234">
        <v>117.96249747444472</v>
      </c>
      <c r="F59" s="233">
        <v>117.76847717524529</v>
      </c>
      <c r="G59" s="234">
        <v>150.65797745041581</v>
      </c>
      <c r="H59" s="233">
        <v>60.146302107912874</v>
      </c>
      <c r="I59" s="234">
        <v>87.042942606930907</v>
      </c>
      <c r="J59" s="233">
        <v>36.627481764341177</v>
      </c>
      <c r="K59" s="234">
        <v>56.003142204866755</v>
      </c>
      <c r="L59" s="233">
        <v>63.875219395063191</v>
      </c>
      <c r="M59" s="234">
        <v>73.281489224718982</v>
      </c>
      <c r="N59" s="233">
        <v>88.077568299202824</v>
      </c>
      <c r="O59" s="234">
        <v>105.79892695966191</v>
      </c>
    </row>
    <row r="60" spans="1:15">
      <c r="A60" s="209">
        <v>57</v>
      </c>
      <c r="B60" s="233">
        <v>86.704289993410754</v>
      </c>
      <c r="C60" s="234">
        <v>102.59000178296441</v>
      </c>
      <c r="D60" s="233">
        <v>101.57190878927848</v>
      </c>
      <c r="E60" s="234">
        <v>124.46808586092891</v>
      </c>
      <c r="F60" s="233">
        <v>124.37980503361442</v>
      </c>
      <c r="G60" s="234">
        <v>159.323624582089</v>
      </c>
      <c r="H60" s="233">
        <v>63.356182694620067</v>
      </c>
      <c r="I60" s="234">
        <v>91.737864023205759</v>
      </c>
      <c r="J60" s="233">
        <v>38.4473731225576</v>
      </c>
      <c r="K60" s="234">
        <v>58.924916928308512</v>
      </c>
      <c r="L60" s="233">
        <v>67.443831648102346</v>
      </c>
      <c r="M60" s="234">
        <v>77.243245499005937</v>
      </c>
      <c r="N60" s="233">
        <v>93.061733831946526</v>
      </c>
      <c r="O60" s="234">
        <v>111.60921195133612</v>
      </c>
    </row>
    <row r="61" spans="1:15">
      <c r="A61" s="209">
        <v>58</v>
      </c>
      <c r="B61" s="233">
        <v>91.752567421351173</v>
      </c>
      <c r="C61" s="234">
        <v>108.38512771346565</v>
      </c>
      <c r="D61" s="233">
        <v>107.50155084491186</v>
      </c>
      <c r="E61" s="234">
        <v>131.54749438111014</v>
      </c>
      <c r="F61" s="233">
        <v>131.5690248748092</v>
      </c>
      <c r="G61" s="234">
        <v>168.36195786197692</v>
      </c>
      <c r="H61" s="233">
        <v>66.833213660840258</v>
      </c>
      <c r="I61" s="234">
        <v>96.827543966081208</v>
      </c>
      <c r="J61" s="233">
        <v>40.420094663790508</v>
      </c>
      <c r="K61" s="234">
        <v>62.082670828018664</v>
      </c>
      <c r="L61" s="233">
        <v>71.334522976150154</v>
      </c>
      <c r="M61" s="234">
        <v>81.557537586644301</v>
      </c>
      <c r="N61" s="233">
        <v>98.489718193288482</v>
      </c>
      <c r="O61" s="234">
        <v>117.93352367921365</v>
      </c>
    </row>
    <row r="62" spans="1:15">
      <c r="A62" s="209">
        <v>59</v>
      </c>
      <c r="B62" s="233">
        <v>97.266704877048355</v>
      </c>
      <c r="C62" s="234">
        <v>114.71312531943572</v>
      </c>
      <c r="D62" s="233">
        <v>113.97629699306647</v>
      </c>
      <c r="E62" s="234">
        <v>139.2780200024429</v>
      </c>
      <c r="F62" s="233">
        <v>139.40825815480463</v>
      </c>
      <c r="G62" s="234">
        <v>178.21241063352326</v>
      </c>
      <c r="H62" s="233">
        <v>70.626788645408581</v>
      </c>
      <c r="I62" s="234">
        <v>102.36674866553797</v>
      </c>
      <c r="J62" s="233">
        <v>42.571995351759654</v>
      </c>
      <c r="K62" s="234">
        <v>65.52043518459368</v>
      </c>
      <c r="L62" s="233">
        <v>75.587320550000968</v>
      </c>
      <c r="M62" s="234">
        <v>86.27008901713009</v>
      </c>
      <c r="N62" s="233">
        <v>104.4161831807464</v>
      </c>
      <c r="O62" s="234">
        <v>124.83783265255721</v>
      </c>
    </row>
    <row r="63" spans="1:15">
      <c r="A63" s="209">
        <v>60</v>
      </c>
      <c r="B63" s="233">
        <v>103.30536435024244</v>
      </c>
      <c r="C63" s="234">
        <v>121.64425620523654</v>
      </c>
      <c r="D63" s="233">
        <v>121.06610893729925</v>
      </c>
      <c r="E63" s="234">
        <v>147.7468988530002</v>
      </c>
      <c r="F63" s="233">
        <v>147.98333208194748</v>
      </c>
      <c r="G63" s="234">
        <v>188.99162687716597</v>
      </c>
      <c r="H63" s="233">
        <v>75.02370094069677</v>
      </c>
      <c r="I63" s="234">
        <v>108.78792948112692</v>
      </c>
      <c r="J63" s="233">
        <v>44.932169239574499</v>
      </c>
      <c r="K63" s="234">
        <v>69.285981938947756</v>
      </c>
      <c r="L63" s="233">
        <v>80.248294453513168</v>
      </c>
      <c r="M63" s="234">
        <v>91.433681862614293</v>
      </c>
      <c r="N63" s="233">
        <v>110.90657154466989</v>
      </c>
      <c r="O63" s="234">
        <v>132.40119791486472</v>
      </c>
    </row>
    <row r="64" spans="1:15">
      <c r="A64" s="209">
        <v>61</v>
      </c>
      <c r="B64" s="233">
        <v>109.94262467442067</v>
      </c>
      <c r="C64" s="234">
        <v>129.26350635058958</v>
      </c>
      <c r="D64" s="233">
        <v>128.8559783419862</v>
      </c>
      <c r="E64" s="234">
        <v>157.05646825129523</v>
      </c>
      <c r="F64" s="233">
        <v>157.40889439858816</v>
      </c>
      <c r="G64" s="234">
        <v>200.84204858849816</v>
      </c>
      <c r="H64" s="233">
        <v>79.400319177753119</v>
      </c>
      <c r="I64" s="234">
        <v>115.53109937779514</v>
      </c>
      <c r="J64" s="233">
        <v>47.53351086134888</v>
      </c>
      <c r="K64" s="234">
        <v>73.671438856571854</v>
      </c>
      <c r="L64" s="233">
        <v>85.372839226939959</v>
      </c>
      <c r="M64" s="234">
        <v>97.109856260838043</v>
      </c>
      <c r="N64" s="233">
        <v>118.04205801308132</v>
      </c>
      <c r="O64" s="234">
        <v>140.71781007160874</v>
      </c>
    </row>
    <row r="65" spans="1:15">
      <c r="A65" s="209">
        <v>62</v>
      </c>
      <c r="B65" s="233">
        <v>117.14664385748904</v>
      </c>
      <c r="C65" s="234">
        <v>137.57515380754793</v>
      </c>
      <c r="D65" s="233">
        <v>137.28566238551628</v>
      </c>
      <c r="E65" s="234">
        <v>167.19538862436576</v>
      </c>
      <c r="F65" s="233">
        <v>167.56126444918169</v>
      </c>
      <c r="G65" s="234">
        <v>213.69428711372638</v>
      </c>
      <c r="H65" s="233">
        <v>84.554269363804607</v>
      </c>
      <c r="I65" s="234">
        <v>122.79140440984906</v>
      </c>
      <c r="J65" s="233">
        <v>50.260264979176725</v>
      </c>
      <c r="K65" s="234">
        <v>77.898679989471873</v>
      </c>
      <c r="L65" s="233">
        <v>90.93812783628276</v>
      </c>
      <c r="M65" s="234">
        <v>103.30089876176585</v>
      </c>
      <c r="N65" s="233">
        <v>125.77883599118132</v>
      </c>
      <c r="O65" s="234">
        <v>149.78552244857494</v>
      </c>
    </row>
    <row r="66" spans="1:15">
      <c r="A66" s="209">
        <v>63</v>
      </c>
      <c r="B66" s="233">
        <v>125.10283447744958</v>
      </c>
      <c r="C66" s="234">
        <v>146.76918074371969</v>
      </c>
      <c r="D66" s="233">
        <v>146.58464320980622</v>
      </c>
      <c r="E66" s="234">
        <v>178.40468934268651</v>
      </c>
      <c r="F66" s="233">
        <v>178.75900395036646</v>
      </c>
      <c r="G66" s="234">
        <v>227.90367519352347</v>
      </c>
      <c r="H66" s="233">
        <v>89.970842428816781</v>
      </c>
      <c r="I66" s="234">
        <v>130.82884786163208</v>
      </c>
      <c r="J66" s="233">
        <v>53.238763291828178</v>
      </c>
      <c r="K66" s="234">
        <v>83.056537037992655</v>
      </c>
      <c r="L66" s="233">
        <v>97.082627759660866</v>
      </c>
      <c r="M66" s="234">
        <v>110.14690380964844</v>
      </c>
      <c r="N66" s="233">
        <v>134.32015444624977</v>
      </c>
      <c r="O66" s="234">
        <v>159.81392288904064</v>
      </c>
    </row>
    <row r="67" spans="1:15">
      <c r="A67" s="209">
        <v>64</v>
      </c>
      <c r="B67" s="233">
        <v>133.9338493822903</v>
      </c>
      <c r="C67" s="234">
        <v>156.98591117736922</v>
      </c>
      <c r="D67" s="233">
        <v>156.8983680635294</v>
      </c>
      <c r="E67" s="234">
        <v>190.85567356322667</v>
      </c>
      <c r="F67" s="233">
        <v>191.1854973703752</v>
      </c>
      <c r="G67" s="234">
        <v>243.69843214437688</v>
      </c>
      <c r="H67" s="233">
        <v>95.975881162051692</v>
      </c>
      <c r="I67" s="234">
        <v>139.77680207381346</v>
      </c>
      <c r="J67" s="233">
        <v>56.738959453039989</v>
      </c>
      <c r="K67" s="234">
        <v>88.547914616188663</v>
      </c>
      <c r="L67" s="233">
        <v>103.90839826235724</v>
      </c>
      <c r="M67" s="234">
        <v>117.75790964678917</v>
      </c>
      <c r="N67" s="233">
        <v>143.79802766779679</v>
      </c>
      <c r="O67" s="234">
        <v>170.95600477767479</v>
      </c>
    </row>
    <row r="68" spans="1:15">
      <c r="A68" s="209">
        <v>65</v>
      </c>
      <c r="B68" s="233">
        <v>143.74168622272111</v>
      </c>
      <c r="C68" s="234">
        <v>168.35629348735401</v>
      </c>
      <c r="D68" s="233">
        <v>168.33318959278515</v>
      </c>
      <c r="E68" s="234">
        <v>204.70025192089241</v>
      </c>
      <c r="F68" s="233">
        <v>204.95463796607336</v>
      </c>
      <c r="G68" s="234">
        <v>261.25623427998835</v>
      </c>
      <c r="H68" s="233">
        <v>102.60526630774054</v>
      </c>
      <c r="I68" s="234">
        <v>149.71755106897965</v>
      </c>
      <c r="J68" s="233">
        <v>60.406197271778936</v>
      </c>
      <c r="K68" s="234">
        <v>94.643130445317723</v>
      </c>
      <c r="L68" s="233">
        <v>111.50079508578951</v>
      </c>
      <c r="M68" s="234">
        <v>126.23628523508665</v>
      </c>
      <c r="N68" s="233">
        <v>154.31704492561934</v>
      </c>
      <c r="O68" s="234">
        <v>183.35203710069445</v>
      </c>
    </row>
    <row r="69" spans="1:15">
      <c r="A69" s="209">
        <v>66</v>
      </c>
      <c r="B69" s="233">
        <v>185.83448708144104</v>
      </c>
      <c r="C69" s="234">
        <v>234.76924112923567</v>
      </c>
      <c r="D69" s="233">
        <v>218.67117530627013</v>
      </c>
      <c r="E69" s="234">
        <v>288.65562474006805</v>
      </c>
      <c r="F69" s="233">
        <v>267.42675869913273</v>
      </c>
      <c r="G69" s="234">
        <v>373.7244255568317</v>
      </c>
      <c r="H69" s="233">
        <v>135.63139530302587</v>
      </c>
      <c r="I69" s="234">
        <v>222.00924330655525</v>
      </c>
      <c r="J69" s="233">
        <v>79.832389398980524</v>
      </c>
      <c r="K69" s="234">
        <v>142.36093127535696</v>
      </c>
      <c r="L69" s="233">
        <v>143.37828533655838</v>
      </c>
      <c r="M69" s="234">
        <v>174.22677341822993</v>
      </c>
      <c r="N69" s="233">
        <v>199.89919377124892</v>
      </c>
      <c r="O69" s="234">
        <v>256.78636573454821</v>
      </c>
    </row>
    <row r="70" spans="1:15">
      <c r="A70" s="209">
        <v>67</v>
      </c>
      <c r="B70" s="233">
        <v>200.75676634265562</v>
      </c>
      <c r="C70" s="234">
        <v>253.77253490218999</v>
      </c>
      <c r="D70" s="233">
        <v>235.95137845771237</v>
      </c>
      <c r="E70" s="234">
        <v>312.00013294354102</v>
      </c>
      <c r="F70" s="233">
        <v>287.89839413991928</v>
      </c>
      <c r="G70" s="234">
        <v>403.60012088879495</v>
      </c>
      <c r="H70" s="233">
        <v>145.02714967107607</v>
      </c>
      <c r="I70" s="234">
        <v>238.73113544406687</v>
      </c>
      <c r="J70" s="233">
        <v>84.483529565534752</v>
      </c>
      <c r="K70" s="234">
        <v>152.58515193403466</v>
      </c>
      <c r="L70" s="233">
        <v>154.97097835983874</v>
      </c>
      <c r="M70" s="234">
        <v>188.30309852345491</v>
      </c>
      <c r="N70" s="233">
        <v>215.86861768584964</v>
      </c>
      <c r="O70" s="234">
        <v>277.56416963374431</v>
      </c>
    </row>
    <row r="71" spans="1:15">
      <c r="A71" s="209">
        <v>68</v>
      </c>
      <c r="B71" s="233">
        <v>216.54438750804738</v>
      </c>
      <c r="C71" s="234">
        <v>274.90790145787452</v>
      </c>
      <c r="D71" s="233">
        <v>254.20260999351183</v>
      </c>
      <c r="E71" s="234">
        <v>337.80535009465268</v>
      </c>
      <c r="F71" s="233">
        <v>309.58503140446822</v>
      </c>
      <c r="G71" s="234">
        <v>436.29237839736032</v>
      </c>
      <c r="H71" s="233">
        <v>155.02409602060359</v>
      </c>
      <c r="I71" s="234">
        <v>257.48159227682504</v>
      </c>
      <c r="J71" s="233">
        <v>89.969494342768783</v>
      </c>
      <c r="K71" s="234">
        <v>163.99771594521985</v>
      </c>
      <c r="L71" s="233">
        <v>167.25522513091951</v>
      </c>
      <c r="M71" s="234">
        <v>204.00652995228475</v>
      </c>
      <c r="N71" s="233">
        <v>232.75308697922773</v>
      </c>
      <c r="O71" s="234">
        <v>300.63531896248452</v>
      </c>
    </row>
    <row r="72" spans="1:15">
      <c r="A72" s="209">
        <v>69</v>
      </c>
      <c r="B72" s="233">
        <v>234.15507402941893</v>
      </c>
      <c r="C72" s="234">
        <v>298.71066289576225</v>
      </c>
      <c r="D72" s="233">
        <v>274.52537407516058</v>
      </c>
      <c r="E72" s="234">
        <v>366.82415072783249</v>
      </c>
      <c r="F72" s="233">
        <v>333.74593516379326</v>
      </c>
      <c r="G72" s="234">
        <v>473.03907984293602</v>
      </c>
      <c r="H72" s="233">
        <v>166.1169051135962</v>
      </c>
      <c r="I72" s="234">
        <v>278.55301470125812</v>
      </c>
      <c r="J72" s="233">
        <v>95.433522470520046</v>
      </c>
      <c r="K72" s="234">
        <v>176.78385931093186</v>
      </c>
      <c r="L72" s="233">
        <v>180.97879118685009</v>
      </c>
      <c r="M72" s="234">
        <v>221.70976959091368</v>
      </c>
      <c r="N72" s="233">
        <v>251.57431437706768</v>
      </c>
      <c r="O72" s="234">
        <v>326.60497261811116</v>
      </c>
    </row>
    <row r="73" spans="1:15" ht="15" thickBot="1">
      <c r="A73" s="209">
        <v>70</v>
      </c>
      <c r="B73" s="237">
        <v>253.92988339809881</v>
      </c>
      <c r="C73" s="238">
        <v>325.65036889742447</v>
      </c>
      <c r="D73" s="237">
        <v>297.30964862814085</v>
      </c>
      <c r="E73" s="238">
        <v>399.62035589642926</v>
      </c>
      <c r="F73" s="237">
        <v>360.8494815724269</v>
      </c>
      <c r="G73" s="238">
        <v>514.5412760151263</v>
      </c>
      <c r="H73" s="237">
        <v>178.53217733525241</v>
      </c>
      <c r="I73" s="238">
        <v>302.34734179141475</v>
      </c>
      <c r="J73" s="237">
        <v>102.1932568766014</v>
      </c>
      <c r="K73" s="238">
        <v>191.18125120273027</v>
      </c>
      <c r="L73" s="237">
        <v>196.40838421258232</v>
      </c>
      <c r="M73" s="238">
        <v>241.76473947422721</v>
      </c>
      <c r="N73" s="237">
        <v>272.69583463588174</v>
      </c>
      <c r="O73" s="238">
        <v>355.9820740516883</v>
      </c>
    </row>
  </sheetData>
  <mergeCells count="7">
    <mergeCell ref="L4:M4"/>
    <mergeCell ref="N4:O4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4"/>
  <dimension ref="A3:AD53"/>
  <sheetViews>
    <sheetView rightToLeft="1" topLeftCell="A10" workbookViewId="0">
      <selection activeCell="C29" sqref="C29"/>
    </sheetView>
  </sheetViews>
  <sheetFormatPr defaultRowHeight="14.25"/>
  <cols>
    <col min="1" max="1" width="6" customWidth="1"/>
    <col min="2" max="2" width="8.375" bestFit="1" customWidth="1"/>
    <col min="3" max="3" width="6.375" bestFit="1" customWidth="1"/>
    <col min="4" max="4" width="10.875" bestFit="1" customWidth="1"/>
    <col min="5" max="6" width="8.375" bestFit="1" customWidth="1"/>
    <col min="7" max="7" width="6.375" bestFit="1" customWidth="1"/>
    <col min="8" max="8" width="10.875" bestFit="1" customWidth="1"/>
    <col min="9" max="9" width="8.375" bestFit="1" customWidth="1"/>
    <col min="10" max="21" width="8.375" customWidth="1"/>
    <col min="24" max="24" width="10.875" bestFit="1" customWidth="1"/>
  </cols>
  <sheetData>
    <row r="3" spans="1:30">
      <c r="A3" t="s">
        <v>25</v>
      </c>
    </row>
    <row r="6" spans="1:30">
      <c r="B6">
        <v>1831</v>
      </c>
      <c r="F6">
        <v>542</v>
      </c>
    </row>
    <row r="7" spans="1:30" ht="15" thickBot="1"/>
    <row r="8" spans="1:30" ht="15" thickBot="1">
      <c r="A8" s="13"/>
      <c r="B8" s="326" t="s">
        <v>6</v>
      </c>
      <c r="C8" s="327"/>
      <c r="D8" s="327"/>
      <c r="E8" s="328"/>
      <c r="F8" s="326" t="s">
        <v>24</v>
      </c>
      <c r="G8" s="327"/>
      <c r="H8" s="327"/>
      <c r="I8" s="329"/>
      <c r="J8" s="326" t="s">
        <v>126</v>
      </c>
      <c r="K8" s="327"/>
      <c r="L8" s="327"/>
      <c r="M8" s="328"/>
      <c r="N8" s="330" t="s">
        <v>127</v>
      </c>
      <c r="O8" s="331"/>
      <c r="P8" s="331"/>
      <c r="Q8" s="332"/>
      <c r="R8" s="333" t="s">
        <v>127</v>
      </c>
      <c r="S8" s="327"/>
      <c r="T8" s="327"/>
      <c r="U8" s="328"/>
    </row>
    <row r="9" spans="1:30" ht="15" thickBot="1">
      <c r="A9" s="14" t="s">
        <v>8</v>
      </c>
      <c r="B9" s="20" t="s">
        <v>1</v>
      </c>
      <c r="C9" s="21" t="s">
        <v>2</v>
      </c>
      <c r="D9" s="21" t="s">
        <v>3</v>
      </c>
      <c r="E9" s="22" t="s">
        <v>4</v>
      </c>
      <c r="F9" s="20" t="s">
        <v>1</v>
      </c>
      <c r="G9" s="21" t="s">
        <v>2</v>
      </c>
      <c r="H9" s="21" t="s">
        <v>3</v>
      </c>
      <c r="I9" s="22" t="s">
        <v>4</v>
      </c>
      <c r="J9" s="20" t="s">
        <v>1</v>
      </c>
      <c r="K9" s="21" t="s">
        <v>2</v>
      </c>
      <c r="L9" s="21" t="s">
        <v>125</v>
      </c>
      <c r="M9" s="22" t="s">
        <v>4</v>
      </c>
      <c r="N9" s="20" t="s">
        <v>1</v>
      </c>
      <c r="O9" s="21" t="s">
        <v>2</v>
      </c>
      <c r="P9" s="21" t="s">
        <v>125</v>
      </c>
      <c r="Q9" s="22" t="s">
        <v>4</v>
      </c>
      <c r="R9" s="20" t="s">
        <v>1</v>
      </c>
      <c r="S9" s="21" t="s">
        <v>2</v>
      </c>
      <c r="T9" s="21" t="s">
        <v>125</v>
      </c>
      <c r="U9" s="22" t="s">
        <v>4</v>
      </c>
      <c r="V9" s="2" t="s">
        <v>1</v>
      </c>
      <c r="W9" s="3" t="s">
        <v>2</v>
      </c>
      <c r="X9" s="3" t="s">
        <v>3</v>
      </c>
      <c r="Y9" s="4" t="s">
        <v>4</v>
      </c>
    </row>
    <row r="10" spans="1:30">
      <c r="A10" s="11">
        <v>1</v>
      </c>
      <c r="B10" s="17">
        <v>6.253651288056207E-2</v>
      </c>
      <c r="C10" s="18">
        <v>6.253651288056207E-2</v>
      </c>
      <c r="D10" s="18">
        <v>6.253651288056207E-2</v>
      </c>
      <c r="E10" s="19">
        <v>6.253651288056207E-2</v>
      </c>
      <c r="F10" s="17">
        <v>6.253651288056207E-2</v>
      </c>
      <c r="G10" s="18">
        <v>6.253651288056207E-2</v>
      </c>
      <c r="H10" s="18">
        <v>6.253651288056207E-2</v>
      </c>
      <c r="I10" s="19">
        <v>6.253651288056207E-2</v>
      </c>
      <c r="J10" s="17">
        <v>6.253651288056207E-2</v>
      </c>
      <c r="K10" s="18">
        <v>6.253651288056207E-2</v>
      </c>
      <c r="L10" s="18">
        <v>6.253651288056207E-2</v>
      </c>
      <c r="M10" s="19">
        <v>6.253651288056207E-2</v>
      </c>
      <c r="N10" s="17">
        <v>6.253651288056207E-2</v>
      </c>
      <c r="O10" s="18">
        <v>6.253651288056207E-2</v>
      </c>
      <c r="P10" s="18">
        <v>6.253651288056207E-2</v>
      </c>
      <c r="Q10" s="19">
        <v>6.253651288056207E-2</v>
      </c>
      <c r="R10" s="17">
        <v>6.253651288056207E-2</v>
      </c>
      <c r="S10" s="18">
        <v>6.253651288056207E-2</v>
      </c>
      <c r="T10" s="18">
        <v>6.253651288056207E-2</v>
      </c>
      <c r="U10" s="19">
        <v>6.253651288056207E-2</v>
      </c>
      <c r="V10" s="32">
        <f>B10/F10</f>
        <v>1</v>
      </c>
      <c r="W10" s="32">
        <f>C10/G10</f>
        <v>1</v>
      </c>
      <c r="X10" s="32">
        <f t="shared" ref="X10:Y25" si="0">D10/H10</f>
        <v>1</v>
      </c>
      <c r="Y10" s="32">
        <f t="shared" si="0"/>
        <v>1</v>
      </c>
      <c r="AA10" s="61">
        <f>B10*12</f>
        <v>0.7504381545667449</v>
      </c>
      <c r="AB10" s="61">
        <f t="shared" ref="AB10:AD25" si="1">C10*12</f>
        <v>0.7504381545667449</v>
      </c>
      <c r="AC10" s="61">
        <f t="shared" si="1"/>
        <v>0.7504381545667449</v>
      </c>
      <c r="AD10" s="61">
        <f t="shared" si="1"/>
        <v>0.7504381545667449</v>
      </c>
    </row>
    <row r="11" spans="1:30">
      <c r="A11" s="12">
        <v>20</v>
      </c>
      <c r="B11" s="15">
        <v>4.0189964074707381E-2</v>
      </c>
      <c r="C11" s="5">
        <v>4.7495017953534481E-2</v>
      </c>
      <c r="D11" s="5">
        <v>6.1324236853374924E-2</v>
      </c>
      <c r="E11" s="16">
        <v>6.9890089766058511E-2</v>
      </c>
      <c r="F11" s="15">
        <v>9.1666666666666674E-2</v>
      </c>
      <c r="G11" s="5">
        <v>0.1075</v>
      </c>
      <c r="H11" s="5">
        <v>8.0833333333333326E-2</v>
      </c>
      <c r="I11" s="16">
        <v>9.1666666666666674E-2</v>
      </c>
      <c r="J11" s="15">
        <v>0.04</v>
      </c>
      <c r="K11" s="5">
        <v>0.05</v>
      </c>
      <c r="L11" s="5">
        <v>0.04</v>
      </c>
      <c r="M11" s="16">
        <v>0.05</v>
      </c>
      <c r="N11" s="15">
        <v>0.06</v>
      </c>
      <c r="O11" s="5">
        <v>7.0000000000000007E-2</v>
      </c>
      <c r="P11" s="5">
        <v>0.06</v>
      </c>
      <c r="Q11" s="16">
        <v>7.0000000000000007E-2</v>
      </c>
      <c r="R11" s="15">
        <v>7.0000000000000007E-2</v>
      </c>
      <c r="S11" s="5">
        <v>0.09</v>
      </c>
      <c r="T11" s="5">
        <v>7.0000000000000007E-2</v>
      </c>
      <c r="U11" s="16">
        <v>0.08</v>
      </c>
      <c r="V11" s="32">
        <f t="shared" ref="V11:W52" si="2">B11/F11</f>
        <v>0.4384359717240805</v>
      </c>
      <c r="W11" s="32">
        <f t="shared" si="2"/>
        <v>0.44181412049799518</v>
      </c>
      <c r="X11" s="32">
        <f t="shared" si="0"/>
        <v>0.75865035282525684</v>
      </c>
      <c r="Y11" s="32">
        <f t="shared" si="0"/>
        <v>0.76243734290245646</v>
      </c>
      <c r="AA11" s="61">
        <f t="shared" ref="AA11:AA51" si="3">B11*12</f>
        <v>0.4822795688964886</v>
      </c>
      <c r="AB11" s="61">
        <f t="shared" si="1"/>
        <v>0.5699402154424138</v>
      </c>
      <c r="AC11" s="61">
        <f t="shared" si="1"/>
        <v>0.73589084224049905</v>
      </c>
      <c r="AD11" s="61">
        <f t="shared" si="1"/>
        <v>0.83868107719270213</v>
      </c>
    </row>
    <row r="12" spans="1:30">
      <c r="A12" s="12">
        <v>21</v>
      </c>
      <c r="B12" s="15">
        <v>4.3196495617088791E-2</v>
      </c>
      <c r="C12" s="5">
        <v>5.1572797837006308E-2</v>
      </c>
      <c r="D12" s="5">
        <v>6.5543845260836703E-2</v>
      </c>
      <c r="E12" s="16">
        <v>7.4709735621345891E-2</v>
      </c>
      <c r="F12" s="15">
        <v>9.9166666666666667E-2</v>
      </c>
      <c r="G12" s="5">
        <v>0.11666666666666665</v>
      </c>
      <c r="H12" s="5">
        <v>8.666666666666667E-2</v>
      </c>
      <c r="I12" s="16">
        <v>9.8333333333333328E-2</v>
      </c>
      <c r="J12" s="15">
        <v>0.04</v>
      </c>
      <c r="K12" s="5">
        <v>0.05</v>
      </c>
      <c r="L12" s="5">
        <v>0.05</v>
      </c>
      <c r="M12" s="16">
        <v>0.05</v>
      </c>
      <c r="N12" s="15">
        <v>0.06</v>
      </c>
      <c r="O12" s="5">
        <v>0.08</v>
      </c>
      <c r="P12" s="5">
        <v>0.06</v>
      </c>
      <c r="Q12" s="16">
        <v>7.0000000000000007E-2</v>
      </c>
      <c r="R12" s="15">
        <v>0.08</v>
      </c>
      <c r="S12" s="5">
        <v>0.09</v>
      </c>
      <c r="T12" s="5">
        <v>7.0000000000000007E-2</v>
      </c>
      <c r="U12" s="16">
        <v>0.08</v>
      </c>
      <c r="V12" s="32">
        <f t="shared" si="2"/>
        <v>0.43559491378576931</v>
      </c>
      <c r="W12" s="32">
        <f t="shared" si="2"/>
        <v>0.44205255288862555</v>
      </c>
      <c r="X12" s="32">
        <f t="shared" si="0"/>
        <v>0.75627513762503884</v>
      </c>
      <c r="Y12" s="32">
        <f t="shared" si="0"/>
        <v>0.75976002326792436</v>
      </c>
      <c r="AA12" s="61">
        <f t="shared" si="3"/>
        <v>0.51835794740506547</v>
      </c>
      <c r="AB12" s="61">
        <f t="shared" si="1"/>
        <v>0.61887357404407572</v>
      </c>
      <c r="AC12" s="61">
        <f t="shared" si="1"/>
        <v>0.78652614313004043</v>
      </c>
      <c r="AD12" s="61">
        <f t="shared" si="1"/>
        <v>0.89651682745615069</v>
      </c>
    </row>
    <row r="13" spans="1:30">
      <c r="A13" s="12">
        <v>22</v>
      </c>
      <c r="B13" s="15">
        <v>4.6347663436444225E-2</v>
      </c>
      <c r="C13" s="5">
        <v>5.5860450925222772E-2</v>
      </c>
      <c r="D13" s="5">
        <v>6.9972087729689589E-2</v>
      </c>
      <c r="E13" s="16">
        <v>7.9796743587130778E-2</v>
      </c>
      <c r="F13" s="15">
        <v>0.10666666666666667</v>
      </c>
      <c r="G13" s="5">
        <v>0.12583333333333332</v>
      </c>
      <c r="H13" s="5">
        <v>9.2500000000000013E-2</v>
      </c>
      <c r="I13" s="16">
        <v>0.105</v>
      </c>
      <c r="J13" s="15">
        <v>0.05</v>
      </c>
      <c r="K13" s="5">
        <v>0.06</v>
      </c>
      <c r="L13" s="5">
        <v>0.05</v>
      </c>
      <c r="M13" s="16">
        <v>0.06</v>
      </c>
      <c r="N13" s="15">
        <v>7.0000000000000007E-2</v>
      </c>
      <c r="O13" s="5">
        <v>0.08</v>
      </c>
      <c r="P13" s="5">
        <v>7.0000000000000007E-2</v>
      </c>
      <c r="Q13" s="16">
        <v>0.08</v>
      </c>
      <c r="R13" s="15">
        <v>0.09</v>
      </c>
      <c r="S13" s="5">
        <v>0.1</v>
      </c>
      <c r="T13" s="5">
        <v>0.08</v>
      </c>
      <c r="U13" s="16">
        <v>0.09</v>
      </c>
      <c r="V13" s="32">
        <f t="shared" si="2"/>
        <v>0.43450934471666458</v>
      </c>
      <c r="W13" s="32">
        <f t="shared" si="2"/>
        <v>0.44392411331302867</v>
      </c>
      <c r="X13" s="32">
        <f t="shared" si="0"/>
        <v>0.75645500248313058</v>
      </c>
      <c r="Y13" s="32">
        <f t="shared" si="0"/>
        <v>0.75996898654410272</v>
      </c>
      <c r="AA13" s="61">
        <f t="shared" si="3"/>
        <v>0.5561719612373307</v>
      </c>
      <c r="AB13" s="61">
        <f t="shared" si="1"/>
        <v>0.6703254111026733</v>
      </c>
      <c r="AC13" s="61">
        <f t="shared" si="1"/>
        <v>0.83966505275627501</v>
      </c>
      <c r="AD13" s="61">
        <f t="shared" si="1"/>
        <v>0.95756092304556928</v>
      </c>
    </row>
    <row r="14" spans="1:30">
      <c r="A14" s="12">
        <v>23</v>
      </c>
      <c r="B14" s="15">
        <v>4.9674017587120006E-2</v>
      </c>
      <c r="C14" s="5">
        <v>6.0493455344653495E-2</v>
      </c>
      <c r="D14" s="5">
        <v>7.5014947050697514E-2</v>
      </c>
      <c r="E14" s="16">
        <v>8.5705803014074863E-2</v>
      </c>
      <c r="F14" s="15">
        <v>0.11416666666666668</v>
      </c>
      <c r="G14" s="5">
        <v>0.13583333333333333</v>
      </c>
      <c r="H14" s="5">
        <v>9.9166666666666667E-2</v>
      </c>
      <c r="I14" s="16">
        <v>0.1125</v>
      </c>
      <c r="J14" s="15">
        <v>0.05</v>
      </c>
      <c r="K14" s="5">
        <v>0.06</v>
      </c>
      <c r="L14" s="5">
        <v>0.05</v>
      </c>
      <c r="M14" s="16">
        <v>0.06</v>
      </c>
      <c r="N14" s="15">
        <v>7.0000000000000007E-2</v>
      </c>
      <c r="O14" s="5">
        <v>0.09</v>
      </c>
      <c r="P14" s="5">
        <v>7.0000000000000007E-2</v>
      </c>
      <c r="Q14" s="16">
        <v>0.08</v>
      </c>
      <c r="R14" s="15">
        <v>0.09</v>
      </c>
      <c r="S14" s="5">
        <v>0.11</v>
      </c>
      <c r="T14" s="5">
        <v>0.09</v>
      </c>
      <c r="U14" s="16">
        <v>0.1</v>
      </c>
      <c r="V14" s="32">
        <f t="shared" si="2"/>
        <v>0.4351008839747737</v>
      </c>
      <c r="W14" s="32">
        <f t="shared" si="2"/>
        <v>0.44535059149438155</v>
      </c>
      <c r="X14" s="32">
        <f t="shared" si="0"/>
        <v>0.75645324757005894</v>
      </c>
      <c r="Y14" s="32">
        <f t="shared" si="0"/>
        <v>0.76182936012510982</v>
      </c>
      <c r="AA14" s="61">
        <f t="shared" si="3"/>
        <v>0.59608821104544008</v>
      </c>
      <c r="AB14" s="61">
        <f t="shared" si="1"/>
        <v>0.72592146413584191</v>
      </c>
      <c r="AC14" s="61">
        <f t="shared" si="1"/>
        <v>0.90017936460837022</v>
      </c>
      <c r="AD14" s="61">
        <f t="shared" si="1"/>
        <v>1.0284696361688983</v>
      </c>
    </row>
    <row r="15" spans="1:30">
      <c r="A15" s="12">
        <v>24</v>
      </c>
      <c r="B15" s="15">
        <v>5.3161541905894144E-2</v>
      </c>
      <c r="C15" s="5">
        <v>6.5488682569009846E-2</v>
      </c>
      <c r="D15" s="5">
        <v>8.1102439083875683E-2</v>
      </c>
      <c r="E15" s="16">
        <v>9.2930918447711022E-2</v>
      </c>
      <c r="F15" s="15">
        <v>0.1225</v>
      </c>
      <c r="G15" s="5">
        <v>0.14666666666666667</v>
      </c>
      <c r="H15" s="5">
        <v>0.10666666666666667</v>
      </c>
      <c r="I15" s="16">
        <v>0.12083333333333333</v>
      </c>
      <c r="J15" s="15">
        <v>0.05</v>
      </c>
      <c r="K15" s="5">
        <v>7.0000000000000007E-2</v>
      </c>
      <c r="L15" s="5">
        <v>0.06</v>
      </c>
      <c r="M15" s="16">
        <v>7.0000000000000007E-2</v>
      </c>
      <c r="N15" s="15">
        <v>0.08</v>
      </c>
      <c r="O15" s="5">
        <v>0.1</v>
      </c>
      <c r="P15" s="5">
        <v>0.08</v>
      </c>
      <c r="Q15" s="16">
        <v>0.09</v>
      </c>
      <c r="R15" s="15">
        <v>0.1</v>
      </c>
      <c r="S15" s="5">
        <v>0.12</v>
      </c>
      <c r="T15" s="5">
        <v>0.09</v>
      </c>
      <c r="U15" s="16">
        <v>0.11</v>
      </c>
      <c r="V15" s="32">
        <f t="shared" si="2"/>
        <v>0.43397177066036036</v>
      </c>
      <c r="W15" s="32">
        <f t="shared" si="2"/>
        <v>0.44651374478870348</v>
      </c>
      <c r="X15" s="32">
        <f t="shared" si="0"/>
        <v>0.76033536641133448</v>
      </c>
      <c r="Y15" s="32">
        <f t="shared" si="0"/>
        <v>0.76908346301553954</v>
      </c>
      <c r="AA15" s="61">
        <f t="shared" si="3"/>
        <v>0.63793850287072973</v>
      </c>
      <c r="AB15" s="61">
        <f t="shared" si="1"/>
        <v>0.78586419082811809</v>
      </c>
      <c r="AC15" s="61">
        <f t="shared" si="1"/>
        <v>0.97322926900650819</v>
      </c>
      <c r="AD15" s="61">
        <f t="shared" si="1"/>
        <v>1.1151710213725323</v>
      </c>
    </row>
    <row r="16" spans="1:30">
      <c r="A16" s="12">
        <v>25</v>
      </c>
      <c r="B16" s="15">
        <v>5.6819034374322314E-2</v>
      </c>
      <c r="C16" s="5">
        <v>7.0903575059089494E-2</v>
      </c>
      <c r="D16" s="5">
        <v>8.8659338179790173E-2</v>
      </c>
      <c r="E16" s="16">
        <v>0.10194209851518676</v>
      </c>
      <c r="F16" s="15">
        <v>0.13083333333333333</v>
      </c>
      <c r="G16" s="5">
        <v>0.1575</v>
      </c>
      <c r="H16" s="5">
        <v>0.11583333333333333</v>
      </c>
      <c r="I16" s="16">
        <v>0.13166666666666668</v>
      </c>
      <c r="J16" s="15">
        <v>0.06</v>
      </c>
      <c r="K16" s="5">
        <v>7.0000000000000007E-2</v>
      </c>
      <c r="L16" s="5">
        <v>0.06</v>
      </c>
      <c r="M16" s="16">
        <v>0.08</v>
      </c>
      <c r="N16" s="15">
        <v>0.08</v>
      </c>
      <c r="O16" s="5">
        <v>0.1</v>
      </c>
      <c r="P16" s="5">
        <v>0.08</v>
      </c>
      <c r="Q16" s="16">
        <v>0.1</v>
      </c>
      <c r="R16" s="15">
        <v>0.11</v>
      </c>
      <c r="S16" s="5">
        <v>0.13</v>
      </c>
      <c r="T16" s="5">
        <v>0.1</v>
      </c>
      <c r="U16" s="16">
        <v>0.12</v>
      </c>
      <c r="V16" s="32">
        <f t="shared" si="2"/>
        <v>0.43428561305214508</v>
      </c>
      <c r="W16" s="32">
        <f t="shared" si="2"/>
        <v>0.45018142894659996</v>
      </c>
      <c r="X16" s="32">
        <f t="shared" si="0"/>
        <v>0.76540435838667775</v>
      </c>
      <c r="Y16" s="32">
        <f t="shared" si="0"/>
        <v>0.77424378619129175</v>
      </c>
      <c r="AA16" s="61">
        <f t="shared" si="3"/>
        <v>0.68182841249186776</v>
      </c>
      <c r="AB16" s="61">
        <f t="shared" si="1"/>
        <v>0.85084290070907387</v>
      </c>
      <c r="AC16" s="61">
        <f t="shared" si="1"/>
        <v>1.0639120581574821</v>
      </c>
      <c r="AD16" s="61">
        <f t="shared" si="1"/>
        <v>1.2233051821822412</v>
      </c>
    </row>
    <row r="17" spans="1:30">
      <c r="A17" s="12">
        <v>26</v>
      </c>
      <c r="B17" s="15">
        <v>6.0791416121846201E-2</v>
      </c>
      <c r="C17" s="5">
        <v>7.6978252817110723E-2</v>
      </c>
      <c r="D17" s="5">
        <v>9.8132051116982991E-2</v>
      </c>
      <c r="E17" s="16">
        <v>0.11322792239988283</v>
      </c>
      <c r="F17" s="15">
        <v>0.13916666666666666</v>
      </c>
      <c r="G17" s="5">
        <v>0.17</v>
      </c>
      <c r="H17" s="5">
        <v>0.12583333333333332</v>
      </c>
      <c r="I17" s="16">
        <v>0.14416666666666667</v>
      </c>
      <c r="J17" s="15">
        <v>0.06</v>
      </c>
      <c r="K17" s="5">
        <v>0.08</v>
      </c>
      <c r="L17" s="5">
        <v>7.0000000000000007E-2</v>
      </c>
      <c r="M17" s="16">
        <v>0.08</v>
      </c>
      <c r="N17" s="15">
        <v>0.09</v>
      </c>
      <c r="O17" s="5">
        <v>0.11</v>
      </c>
      <c r="P17" s="5">
        <v>0.09</v>
      </c>
      <c r="Q17" s="16">
        <v>0.11</v>
      </c>
      <c r="R17" s="15">
        <v>0.11</v>
      </c>
      <c r="S17" s="5">
        <v>0.14000000000000001</v>
      </c>
      <c r="T17" s="5">
        <v>0.11</v>
      </c>
      <c r="U17" s="16">
        <v>0.13</v>
      </c>
      <c r="V17" s="32">
        <f t="shared" si="2"/>
        <v>0.43682454698332601</v>
      </c>
      <c r="W17" s="32">
        <f t="shared" si="2"/>
        <v>0.45281325186535715</v>
      </c>
      <c r="X17" s="32">
        <f t="shared" si="0"/>
        <v>0.77985735987006355</v>
      </c>
      <c r="Y17" s="32">
        <f t="shared" si="0"/>
        <v>0.78539599352519884</v>
      </c>
      <c r="AA17" s="61">
        <f t="shared" si="3"/>
        <v>0.72949699346215446</v>
      </c>
      <c r="AB17" s="61">
        <f t="shared" si="1"/>
        <v>0.92373903380532862</v>
      </c>
      <c r="AC17" s="61">
        <f t="shared" si="1"/>
        <v>1.1775846134037959</v>
      </c>
      <c r="AD17" s="61">
        <f t="shared" si="1"/>
        <v>1.358735068798594</v>
      </c>
    </row>
    <row r="18" spans="1:30">
      <c r="A18" s="12">
        <v>27</v>
      </c>
      <c r="B18" s="15">
        <v>6.5163709783041743E-2</v>
      </c>
      <c r="C18" s="5">
        <v>8.3946739370507992E-2</v>
      </c>
      <c r="D18" s="5">
        <v>0.10965172558684644</v>
      </c>
      <c r="E18" s="16">
        <v>0.12696311539357075</v>
      </c>
      <c r="F18" s="15">
        <v>0.14833333333333334</v>
      </c>
      <c r="G18" s="5">
        <v>0.1825</v>
      </c>
      <c r="H18" s="5">
        <v>0.13833333333333334</v>
      </c>
      <c r="I18" s="16">
        <v>0.15833333333333333</v>
      </c>
      <c r="J18" s="15">
        <v>7.0000000000000007E-2</v>
      </c>
      <c r="K18" s="5">
        <v>0.09</v>
      </c>
      <c r="L18" s="5">
        <v>0.08</v>
      </c>
      <c r="M18" s="16">
        <v>0.1</v>
      </c>
      <c r="N18" s="15">
        <v>0.1</v>
      </c>
      <c r="O18" s="5">
        <v>0.12</v>
      </c>
      <c r="P18" s="5">
        <v>0.1</v>
      </c>
      <c r="Q18" s="16">
        <v>0.12</v>
      </c>
      <c r="R18" s="15">
        <v>0.12</v>
      </c>
      <c r="S18" s="5">
        <v>0.15</v>
      </c>
      <c r="T18" s="5">
        <v>0.13</v>
      </c>
      <c r="U18" s="16">
        <v>0.14000000000000001</v>
      </c>
      <c r="V18" s="32">
        <f t="shared" si="2"/>
        <v>0.43930590864971958</v>
      </c>
      <c r="W18" s="32">
        <f t="shared" si="2"/>
        <v>0.4599821335370301</v>
      </c>
      <c r="X18" s="32">
        <f t="shared" si="0"/>
        <v>0.79266307653141999</v>
      </c>
      <c r="Y18" s="32">
        <f t="shared" si="0"/>
        <v>0.80187230774886786</v>
      </c>
      <c r="AA18" s="61">
        <f t="shared" si="3"/>
        <v>0.78196451739650086</v>
      </c>
      <c r="AB18" s="61">
        <f t="shared" si="1"/>
        <v>1.0073608724460958</v>
      </c>
      <c r="AC18" s="61">
        <f t="shared" si="1"/>
        <v>1.3158207070421573</v>
      </c>
      <c r="AD18" s="61">
        <f t="shared" si="1"/>
        <v>1.523557384722849</v>
      </c>
    </row>
    <row r="19" spans="1:30">
      <c r="A19" s="12">
        <v>28</v>
      </c>
      <c r="B19" s="15">
        <v>7.0023046723083945E-2</v>
      </c>
      <c r="C19" s="5">
        <v>9.2098025766425853E-2</v>
      </c>
      <c r="D19" s="5">
        <v>0.12313009669853224</v>
      </c>
      <c r="E19" s="16">
        <v>0.1431007956659765</v>
      </c>
      <c r="F19" s="15">
        <v>0.15833333333333333</v>
      </c>
      <c r="G19" s="5">
        <v>0.19750000000000001</v>
      </c>
      <c r="H19" s="5">
        <v>0.1525</v>
      </c>
      <c r="I19" s="16">
        <v>0.17583333333333331</v>
      </c>
      <c r="J19" s="15">
        <v>7.0000000000000007E-2</v>
      </c>
      <c r="K19" s="5">
        <v>0.1</v>
      </c>
      <c r="L19" s="5">
        <v>0.09</v>
      </c>
      <c r="M19" s="16">
        <v>0.11</v>
      </c>
      <c r="N19" s="15">
        <v>0.1</v>
      </c>
      <c r="O19" s="5">
        <v>0.14000000000000001</v>
      </c>
      <c r="P19" s="5">
        <v>0.12</v>
      </c>
      <c r="Q19" s="16">
        <v>0.14000000000000001</v>
      </c>
      <c r="R19" s="15">
        <v>0.13</v>
      </c>
      <c r="S19" s="5">
        <v>0.17</v>
      </c>
      <c r="T19" s="5">
        <v>0.14000000000000001</v>
      </c>
      <c r="U19" s="16">
        <v>0.16</v>
      </c>
      <c r="V19" s="32">
        <f t="shared" si="2"/>
        <v>0.44225082140895128</v>
      </c>
      <c r="W19" s="32">
        <f t="shared" si="2"/>
        <v>0.46631911780468782</v>
      </c>
      <c r="X19" s="32">
        <f t="shared" si="0"/>
        <v>0.80741047015430978</v>
      </c>
      <c r="Y19" s="32">
        <f t="shared" si="0"/>
        <v>0.81384338767380004</v>
      </c>
      <c r="AA19" s="61">
        <f t="shared" si="3"/>
        <v>0.84027656067700729</v>
      </c>
      <c r="AB19" s="61">
        <f t="shared" si="1"/>
        <v>1.1051763091971103</v>
      </c>
      <c r="AC19" s="61">
        <f t="shared" si="1"/>
        <v>1.4775611603823868</v>
      </c>
      <c r="AD19" s="61">
        <f t="shared" si="1"/>
        <v>1.717209547991718</v>
      </c>
    </row>
    <row r="20" spans="1:30">
      <c r="A20" s="12">
        <v>29</v>
      </c>
      <c r="B20" s="15">
        <v>7.5623972316722396E-2</v>
      </c>
      <c r="C20" s="5">
        <v>0.10193588367023455</v>
      </c>
      <c r="D20" s="5">
        <v>0.13854900685159705</v>
      </c>
      <c r="E20" s="16">
        <v>0.15156555984610467</v>
      </c>
      <c r="F20" s="15">
        <v>0.16916666666666666</v>
      </c>
      <c r="G20" s="5">
        <v>0.215</v>
      </c>
      <c r="H20" s="5">
        <v>0.16833333333333333</v>
      </c>
      <c r="I20" s="16">
        <v>0.19416666666666668</v>
      </c>
      <c r="J20" s="15">
        <v>0.08</v>
      </c>
      <c r="K20" s="5">
        <v>0.11</v>
      </c>
      <c r="L20" s="5">
        <v>0.11</v>
      </c>
      <c r="M20" s="16">
        <v>0.13</v>
      </c>
      <c r="N20" s="15">
        <v>0.11</v>
      </c>
      <c r="O20" s="5">
        <v>0.15</v>
      </c>
      <c r="P20" s="5">
        <v>0.13</v>
      </c>
      <c r="Q20" s="16">
        <v>0.15</v>
      </c>
      <c r="R20" s="15">
        <v>0.14000000000000001</v>
      </c>
      <c r="S20" s="5">
        <v>0.18</v>
      </c>
      <c r="T20" s="5">
        <v>0.15</v>
      </c>
      <c r="U20" s="16">
        <v>0.18</v>
      </c>
      <c r="V20" s="32">
        <f t="shared" si="2"/>
        <v>0.44703826000032948</v>
      </c>
      <c r="W20" s="32">
        <f t="shared" si="2"/>
        <v>0.47412038916388166</v>
      </c>
      <c r="X20" s="32">
        <f t="shared" si="0"/>
        <v>0.82306340703919034</v>
      </c>
      <c r="Y20" s="32">
        <f t="shared" si="0"/>
        <v>0.78059515800568924</v>
      </c>
      <c r="AA20" s="61">
        <f t="shared" si="3"/>
        <v>0.9074876678006687</v>
      </c>
      <c r="AB20" s="61">
        <f t="shared" si="1"/>
        <v>1.2232306040428147</v>
      </c>
      <c r="AC20" s="61">
        <f t="shared" si="1"/>
        <v>1.6625880822191645</v>
      </c>
      <c r="AD20" s="61">
        <f t="shared" si="1"/>
        <v>1.8187867181532562</v>
      </c>
    </row>
    <row r="21" spans="1:30">
      <c r="A21" s="12">
        <v>30</v>
      </c>
      <c r="B21" s="15">
        <v>8.2227195059019653E-2</v>
      </c>
      <c r="C21" s="5">
        <v>0.11399413262244357</v>
      </c>
      <c r="D21" s="5">
        <v>0.15581117184057203</v>
      </c>
      <c r="E21" s="16">
        <v>0.17120546886222557</v>
      </c>
      <c r="F21" s="15">
        <v>0.18083333333333332</v>
      </c>
      <c r="G21" s="5">
        <v>0.23583333333333334</v>
      </c>
      <c r="H21" s="5">
        <v>0.18583333333333332</v>
      </c>
      <c r="I21" s="16">
        <v>0.21583333333333332</v>
      </c>
      <c r="J21" s="15">
        <v>0.09</v>
      </c>
      <c r="K21" s="5">
        <v>0.12</v>
      </c>
      <c r="L21" s="5">
        <v>0.12</v>
      </c>
      <c r="M21" s="16">
        <v>0.15</v>
      </c>
      <c r="N21" s="15">
        <v>0.12</v>
      </c>
      <c r="O21" s="5">
        <v>0.17</v>
      </c>
      <c r="P21" s="5">
        <v>0.15</v>
      </c>
      <c r="Q21" s="16">
        <v>0.17</v>
      </c>
      <c r="R21" s="15">
        <v>0.15</v>
      </c>
      <c r="S21" s="5">
        <v>0.2</v>
      </c>
      <c r="T21" s="5">
        <v>0.17</v>
      </c>
      <c r="U21" s="16">
        <v>0.2</v>
      </c>
      <c r="V21" s="32">
        <f t="shared" si="2"/>
        <v>0.45471259940471703</v>
      </c>
      <c r="W21" s="32">
        <f t="shared" si="2"/>
        <v>0.483367346808948</v>
      </c>
      <c r="X21" s="32">
        <f t="shared" si="0"/>
        <v>0.83844576775195712</v>
      </c>
      <c r="Y21" s="32">
        <f t="shared" si="0"/>
        <v>0.79322997156243513</v>
      </c>
      <c r="AA21" s="61">
        <f t="shared" si="3"/>
        <v>0.98672634070823584</v>
      </c>
      <c r="AB21" s="61">
        <f t="shared" si="1"/>
        <v>1.3679295914693228</v>
      </c>
      <c r="AC21" s="61">
        <f t="shared" si="1"/>
        <v>1.8697340620868643</v>
      </c>
      <c r="AD21" s="61">
        <f t="shared" si="1"/>
        <v>2.0544656263467069</v>
      </c>
    </row>
    <row r="22" spans="1:30">
      <c r="A22" s="12">
        <v>31</v>
      </c>
      <c r="B22" s="15">
        <v>9.0048472668166124E-2</v>
      </c>
      <c r="C22" s="5">
        <v>0.12876127485389857</v>
      </c>
      <c r="D22" s="5">
        <v>0.17475802629898443</v>
      </c>
      <c r="E22" s="16">
        <v>0.19295628545569107</v>
      </c>
      <c r="F22" s="15">
        <v>0.19499999999999998</v>
      </c>
      <c r="G22" s="5">
        <v>0.26083333333333331</v>
      </c>
      <c r="H22" s="5">
        <v>0.20583333333333334</v>
      </c>
      <c r="I22" s="16">
        <v>0.24</v>
      </c>
      <c r="J22" s="15">
        <v>0.09</v>
      </c>
      <c r="K22" s="5">
        <v>0.14000000000000001</v>
      </c>
      <c r="L22" s="5">
        <v>0.14000000000000001</v>
      </c>
      <c r="M22" s="16">
        <v>0.17</v>
      </c>
      <c r="N22" s="15">
        <v>0.13</v>
      </c>
      <c r="O22" s="5">
        <v>0.19</v>
      </c>
      <c r="P22" s="5">
        <v>0.17</v>
      </c>
      <c r="Q22" s="16">
        <v>0.2</v>
      </c>
      <c r="R22" s="15">
        <v>0.16</v>
      </c>
      <c r="S22" s="5">
        <v>0.22</v>
      </c>
      <c r="T22" s="5">
        <v>0.19</v>
      </c>
      <c r="U22" s="16">
        <v>0.22</v>
      </c>
      <c r="V22" s="32">
        <f t="shared" si="2"/>
        <v>0.46178703932392889</v>
      </c>
      <c r="W22" s="32">
        <f t="shared" si="2"/>
        <v>0.49365344991909998</v>
      </c>
      <c r="X22" s="32">
        <f t="shared" si="0"/>
        <v>0.84902684841611864</v>
      </c>
      <c r="Y22" s="32">
        <f t="shared" si="0"/>
        <v>0.80398452273204613</v>
      </c>
      <c r="AA22" s="61">
        <f t="shared" si="3"/>
        <v>1.0805816720179935</v>
      </c>
      <c r="AB22" s="61">
        <f t="shared" si="1"/>
        <v>1.545135298246783</v>
      </c>
      <c r="AC22" s="61">
        <f t="shared" si="1"/>
        <v>2.0970963155878133</v>
      </c>
      <c r="AD22" s="61">
        <f t="shared" si="1"/>
        <v>2.3154754254682928</v>
      </c>
    </row>
    <row r="23" spans="1:30">
      <c r="A23" s="12">
        <v>32</v>
      </c>
      <c r="B23" s="15">
        <v>9.9408594811002685E-2</v>
      </c>
      <c r="C23" s="5">
        <v>0.14682684198522764</v>
      </c>
      <c r="D23" s="5">
        <v>0.1954313581857875</v>
      </c>
      <c r="E23" s="16">
        <v>0.21687493396303217</v>
      </c>
      <c r="F23" s="15">
        <v>0.21166666666666667</v>
      </c>
      <c r="G23" s="5">
        <v>0.28999999999999998</v>
      </c>
      <c r="H23" s="5">
        <v>0.22666666666666668</v>
      </c>
      <c r="I23" s="16">
        <v>0.26583333333333331</v>
      </c>
      <c r="J23" s="15">
        <v>0.11</v>
      </c>
      <c r="K23" s="5">
        <v>0.17</v>
      </c>
      <c r="L23" s="5">
        <v>0.16</v>
      </c>
      <c r="M23" s="16">
        <v>0.19</v>
      </c>
      <c r="N23" s="15">
        <v>0.15</v>
      </c>
      <c r="O23" s="5">
        <v>0.22</v>
      </c>
      <c r="P23" s="5">
        <v>0.19</v>
      </c>
      <c r="Q23" s="16">
        <v>0.22</v>
      </c>
      <c r="R23" s="15">
        <v>0.18</v>
      </c>
      <c r="S23" s="5">
        <v>0.25</v>
      </c>
      <c r="T23" s="5">
        <v>0.21</v>
      </c>
      <c r="U23" s="16">
        <v>0.25</v>
      </c>
      <c r="V23" s="32">
        <f t="shared" si="2"/>
        <v>0.46964690461891029</v>
      </c>
      <c r="W23" s="32">
        <f t="shared" si="2"/>
        <v>0.50629945512147467</v>
      </c>
      <c r="X23" s="32">
        <f t="shared" si="0"/>
        <v>0.86219716846670946</v>
      </c>
      <c r="Y23" s="32">
        <f t="shared" si="0"/>
        <v>0.81583047258820884</v>
      </c>
      <c r="AA23" s="61">
        <f t="shared" si="3"/>
        <v>1.1929031377320323</v>
      </c>
      <c r="AB23" s="61">
        <f t="shared" si="1"/>
        <v>1.7619221038227315</v>
      </c>
      <c r="AC23" s="61">
        <f t="shared" si="1"/>
        <v>2.34517629822945</v>
      </c>
      <c r="AD23" s="61">
        <f t="shared" si="1"/>
        <v>2.6024992075563862</v>
      </c>
    </row>
    <row r="24" spans="1:30">
      <c r="A24" s="12">
        <v>33</v>
      </c>
      <c r="B24" s="15">
        <v>0.11082553240989391</v>
      </c>
      <c r="C24" s="5">
        <v>0.16897813503643797</v>
      </c>
      <c r="D24" s="5">
        <v>0.21821895794858268</v>
      </c>
      <c r="E24" s="16">
        <v>0.24333753264779126</v>
      </c>
      <c r="F24" s="15">
        <v>0.23083333333333333</v>
      </c>
      <c r="G24" s="5">
        <v>0.32583333333333336</v>
      </c>
      <c r="H24" s="5">
        <v>0.25</v>
      </c>
      <c r="I24" s="16">
        <v>0.29416666666666663</v>
      </c>
      <c r="J24" s="15">
        <v>0.12</v>
      </c>
      <c r="K24" s="5">
        <v>0.19</v>
      </c>
      <c r="L24" s="5">
        <v>0.18</v>
      </c>
      <c r="M24" s="16">
        <v>0.21</v>
      </c>
      <c r="N24" s="15">
        <v>0.16</v>
      </c>
      <c r="O24" s="5">
        <v>0.25</v>
      </c>
      <c r="P24" s="5">
        <v>0.21</v>
      </c>
      <c r="Q24" s="16">
        <v>0.25</v>
      </c>
      <c r="R24" s="15">
        <v>0.19</v>
      </c>
      <c r="S24" s="5">
        <v>0.28000000000000003</v>
      </c>
      <c r="T24" s="5">
        <v>0.23</v>
      </c>
      <c r="U24" s="16">
        <v>0.27</v>
      </c>
      <c r="V24" s="32">
        <f t="shared" si="2"/>
        <v>0.480110609717952</v>
      </c>
      <c r="W24" s="32">
        <f t="shared" si="2"/>
        <v>0.51860297197883765</v>
      </c>
      <c r="X24" s="32">
        <f t="shared" si="0"/>
        <v>0.8728758317943307</v>
      </c>
      <c r="Y24" s="32">
        <f t="shared" si="0"/>
        <v>0.8272097427120384</v>
      </c>
      <c r="AA24" s="61">
        <f t="shared" si="3"/>
        <v>1.329906388918727</v>
      </c>
      <c r="AB24" s="61">
        <f t="shared" si="1"/>
        <v>2.0277376204372555</v>
      </c>
      <c r="AC24" s="61">
        <f t="shared" si="1"/>
        <v>2.618627495382992</v>
      </c>
      <c r="AD24" s="61">
        <f t="shared" si="1"/>
        <v>2.9200503917734952</v>
      </c>
    </row>
    <row r="25" spans="1:30">
      <c r="A25" s="12">
        <v>34</v>
      </c>
      <c r="B25" s="15">
        <v>0.12456580956889522</v>
      </c>
      <c r="C25" s="5">
        <v>0.19575177240666064</v>
      </c>
      <c r="D25" s="5">
        <v>0.24314598691414191</v>
      </c>
      <c r="E25" s="16">
        <v>0.27237088634220574</v>
      </c>
      <c r="F25" s="15">
        <v>0.25416666666666665</v>
      </c>
      <c r="G25" s="5">
        <v>0.36916666666666664</v>
      </c>
      <c r="H25" s="5">
        <v>0.27583333333333332</v>
      </c>
      <c r="I25" s="16">
        <v>0.32666666666666666</v>
      </c>
      <c r="J25" s="15">
        <v>0.13</v>
      </c>
      <c r="K25" s="5">
        <v>0.22</v>
      </c>
      <c r="L25" s="5">
        <v>0.2</v>
      </c>
      <c r="M25" s="16">
        <v>0.24</v>
      </c>
      <c r="N25" s="15">
        <v>0.18</v>
      </c>
      <c r="O25" s="5">
        <v>0.28999999999999998</v>
      </c>
      <c r="P25" s="5">
        <v>0.23</v>
      </c>
      <c r="Q25" s="16">
        <v>0.28000000000000003</v>
      </c>
      <c r="R25" s="15">
        <v>0.21</v>
      </c>
      <c r="S25" s="5">
        <v>0.32</v>
      </c>
      <c r="T25" s="5">
        <v>0.26</v>
      </c>
      <c r="U25" s="16">
        <v>0.3</v>
      </c>
      <c r="V25" s="32">
        <f t="shared" si="2"/>
        <v>0.49009498846778449</v>
      </c>
      <c r="W25" s="32">
        <f t="shared" si="2"/>
        <v>0.53025310809930648</v>
      </c>
      <c r="X25" s="32">
        <f t="shared" si="0"/>
        <v>0.88149602506637559</v>
      </c>
      <c r="Y25" s="32">
        <f t="shared" si="0"/>
        <v>0.83378842757818084</v>
      </c>
      <c r="AA25" s="61">
        <f t="shared" si="3"/>
        <v>1.4947897148267426</v>
      </c>
      <c r="AB25" s="61">
        <f t="shared" si="1"/>
        <v>2.3490212688799277</v>
      </c>
      <c r="AC25" s="61">
        <f t="shared" si="1"/>
        <v>2.9177518429697029</v>
      </c>
      <c r="AD25" s="61">
        <f t="shared" si="1"/>
        <v>3.2684506361064689</v>
      </c>
    </row>
    <row r="26" spans="1:30">
      <c r="A26" s="12">
        <v>35</v>
      </c>
      <c r="B26" s="15">
        <v>0.14075074689109374</v>
      </c>
      <c r="C26" s="5">
        <v>0.22752036158366049</v>
      </c>
      <c r="D26" s="5">
        <v>0.27005725825396953</v>
      </c>
      <c r="E26" s="16">
        <v>0.30383415302034233</v>
      </c>
      <c r="F26" s="15">
        <v>0.28166666666666668</v>
      </c>
      <c r="G26" s="5">
        <v>0.42</v>
      </c>
      <c r="H26" s="5">
        <v>0.30499999999999999</v>
      </c>
      <c r="I26" s="16">
        <v>0.36166666666666664</v>
      </c>
      <c r="J26" s="15">
        <v>0.15</v>
      </c>
      <c r="K26" s="5">
        <v>0.26</v>
      </c>
      <c r="L26" s="5">
        <v>0.22</v>
      </c>
      <c r="M26" s="16">
        <v>0.27</v>
      </c>
      <c r="N26" s="15">
        <v>0.21</v>
      </c>
      <c r="O26" s="5">
        <v>0.34</v>
      </c>
      <c r="P26" s="5">
        <v>0.26</v>
      </c>
      <c r="Q26" s="16">
        <v>0.31</v>
      </c>
      <c r="R26" s="15">
        <v>0.24</v>
      </c>
      <c r="S26" s="5">
        <v>0.37</v>
      </c>
      <c r="T26" s="5">
        <v>0.28000000000000003</v>
      </c>
      <c r="U26" s="16">
        <v>0.34</v>
      </c>
      <c r="V26" s="32">
        <f t="shared" si="2"/>
        <v>0.49970679369619075</v>
      </c>
      <c r="W26" s="32">
        <f t="shared" si="2"/>
        <v>0.5417151466277631</v>
      </c>
      <c r="X26" s="32">
        <f t="shared" ref="X26:X52" si="4">D26/H26</f>
        <v>0.88543363361957228</v>
      </c>
      <c r="Y26" s="32">
        <f t="shared" ref="Y26:Y52" si="5">E26/I26</f>
        <v>0.84009443231431069</v>
      </c>
      <c r="AA26" s="61">
        <f t="shared" si="3"/>
        <v>1.6890089626931248</v>
      </c>
      <c r="AB26" s="61">
        <f t="shared" ref="AB26:AB51" si="6">C26*12</f>
        <v>2.7302443390039257</v>
      </c>
      <c r="AC26" s="61">
        <f t="shared" ref="AC26:AC51" si="7">D26*12</f>
        <v>3.2406870990476344</v>
      </c>
      <c r="AD26" s="61">
        <f t="shared" ref="AD26:AD51" si="8">E26*12</f>
        <v>3.646009836244108</v>
      </c>
    </row>
    <row r="27" spans="1:30">
      <c r="A27" s="12">
        <v>36</v>
      </c>
      <c r="B27" s="15">
        <v>0.15955985296424116</v>
      </c>
      <c r="C27" s="5">
        <v>0.26467644054845813</v>
      </c>
      <c r="D27" s="5">
        <v>0.29895662575871718</v>
      </c>
      <c r="E27" s="16">
        <v>0.33775375903768096</v>
      </c>
      <c r="F27" s="15">
        <v>0.31416666666666665</v>
      </c>
      <c r="G27" s="5">
        <v>0.48</v>
      </c>
      <c r="H27" s="5">
        <v>0.33666666666666667</v>
      </c>
      <c r="I27" s="16">
        <v>0.40083333333333332</v>
      </c>
      <c r="J27" s="15">
        <v>0.17</v>
      </c>
      <c r="K27" s="5">
        <v>0.3</v>
      </c>
      <c r="L27" s="5">
        <v>0.25</v>
      </c>
      <c r="M27" s="16">
        <v>0.3</v>
      </c>
      <c r="N27" s="15">
        <v>0.24</v>
      </c>
      <c r="O27" s="5">
        <v>0.39</v>
      </c>
      <c r="P27" s="5">
        <v>0.28999999999999998</v>
      </c>
      <c r="Q27" s="16">
        <v>0.34</v>
      </c>
      <c r="R27" s="15">
        <v>0.27</v>
      </c>
      <c r="S27" s="5">
        <v>0.43</v>
      </c>
      <c r="T27" s="5">
        <v>0.31</v>
      </c>
      <c r="U27" s="16">
        <v>0.37</v>
      </c>
      <c r="V27" s="32">
        <f t="shared" si="2"/>
        <v>0.50788282110633798</v>
      </c>
      <c r="W27" s="32">
        <f t="shared" si="2"/>
        <v>0.55140925114262107</v>
      </c>
      <c r="X27" s="32">
        <f t="shared" si="4"/>
        <v>0.88798997750114017</v>
      </c>
      <c r="Y27" s="32">
        <f t="shared" si="5"/>
        <v>0.84262892067612716</v>
      </c>
      <c r="AA27" s="61">
        <f t="shared" si="3"/>
        <v>1.914718235570894</v>
      </c>
      <c r="AB27" s="61">
        <f t="shared" si="6"/>
        <v>3.1761172865814977</v>
      </c>
      <c r="AC27" s="61">
        <f t="shared" si="7"/>
        <v>3.5874795091046061</v>
      </c>
      <c r="AD27" s="61">
        <f t="shared" si="8"/>
        <v>4.0530451084521717</v>
      </c>
    </row>
    <row r="28" spans="1:30">
      <c r="A28" s="12">
        <v>37</v>
      </c>
      <c r="B28" s="15">
        <v>0.18115026166577824</v>
      </c>
      <c r="C28" s="5">
        <v>0.30755275695230705</v>
      </c>
      <c r="D28" s="5">
        <v>0.3298780133067728</v>
      </c>
      <c r="E28" s="16">
        <v>0.37420506679730442</v>
      </c>
      <c r="F28" s="15">
        <v>0.35250000000000004</v>
      </c>
      <c r="G28" s="5">
        <v>0.5508333333333334</v>
      </c>
      <c r="H28" s="5">
        <v>0.37166666666666665</v>
      </c>
      <c r="I28" s="16">
        <v>0.44416666666666665</v>
      </c>
      <c r="J28" s="15">
        <v>0.19</v>
      </c>
      <c r="K28" s="5">
        <v>0.35</v>
      </c>
      <c r="L28" s="5">
        <v>0.28000000000000003</v>
      </c>
      <c r="M28" s="16">
        <v>0.34</v>
      </c>
      <c r="N28" s="15">
        <v>0.27</v>
      </c>
      <c r="O28" s="5">
        <v>0.46</v>
      </c>
      <c r="P28" s="5">
        <v>0.32</v>
      </c>
      <c r="Q28" s="16">
        <v>0.38</v>
      </c>
      <c r="R28" s="15">
        <v>0.3</v>
      </c>
      <c r="S28" s="5">
        <v>0.49</v>
      </c>
      <c r="T28" s="5">
        <v>0.34</v>
      </c>
      <c r="U28" s="16">
        <v>0.41</v>
      </c>
      <c r="V28" s="32">
        <f t="shared" si="2"/>
        <v>0.51390145153412259</v>
      </c>
      <c r="W28" s="32">
        <f t="shared" si="2"/>
        <v>0.55834085982264514</v>
      </c>
      <c r="X28" s="32">
        <f t="shared" si="4"/>
        <v>0.88756416136351435</v>
      </c>
      <c r="Y28" s="32">
        <f t="shared" si="5"/>
        <v>0.8424879552659762</v>
      </c>
      <c r="AA28" s="61">
        <f t="shared" si="3"/>
        <v>2.1738031399893387</v>
      </c>
      <c r="AB28" s="61">
        <f t="shared" si="6"/>
        <v>3.6906330834276844</v>
      </c>
      <c r="AC28" s="61">
        <f t="shared" si="7"/>
        <v>3.9585361596812736</v>
      </c>
      <c r="AD28" s="61">
        <f t="shared" si="8"/>
        <v>4.4904608015676528</v>
      </c>
    </row>
    <row r="29" spans="1:30">
      <c r="A29" s="12">
        <v>38</v>
      </c>
      <c r="B29" s="15">
        <v>0.20553133911815491</v>
      </c>
      <c r="C29" s="5">
        <v>0.35631395107437919</v>
      </c>
      <c r="D29" s="5">
        <v>0.36268853089377256</v>
      </c>
      <c r="E29" s="16">
        <v>0.4131518155543068</v>
      </c>
      <c r="F29" s="15">
        <v>0.39583333333333331</v>
      </c>
      <c r="G29" s="5">
        <v>0.63083333333333336</v>
      </c>
      <c r="H29" s="5">
        <v>0.41</v>
      </c>
      <c r="I29" s="16">
        <v>0.4916666666666667</v>
      </c>
      <c r="J29" s="15">
        <v>0.22</v>
      </c>
      <c r="K29" s="5">
        <v>0.4</v>
      </c>
      <c r="L29" s="5">
        <v>0.3</v>
      </c>
      <c r="M29" s="16">
        <v>0.37</v>
      </c>
      <c r="N29" s="15">
        <v>0.31</v>
      </c>
      <c r="O29" s="5">
        <v>0.53</v>
      </c>
      <c r="P29" s="5">
        <v>0.35</v>
      </c>
      <c r="Q29" s="16">
        <v>0.42</v>
      </c>
      <c r="R29" s="15">
        <v>0.34</v>
      </c>
      <c r="S29" s="5">
        <v>0.56999999999999995</v>
      </c>
      <c r="T29" s="5">
        <v>0.37</v>
      </c>
      <c r="U29" s="16">
        <v>0.45</v>
      </c>
      <c r="V29" s="32">
        <f t="shared" si="2"/>
        <v>0.51923706724586505</v>
      </c>
      <c r="W29" s="32">
        <f t="shared" si="2"/>
        <v>0.56483056973481505</v>
      </c>
      <c r="X29" s="32">
        <f t="shared" si="4"/>
        <v>0.88460617291164045</v>
      </c>
      <c r="Y29" s="32">
        <f t="shared" si="5"/>
        <v>0.84030877739859</v>
      </c>
      <c r="AA29" s="61">
        <f t="shared" si="3"/>
        <v>2.4663760694178589</v>
      </c>
      <c r="AB29" s="61">
        <f t="shared" si="6"/>
        <v>4.2757674128925505</v>
      </c>
      <c r="AC29" s="61">
        <f t="shared" si="7"/>
        <v>4.3522623707252706</v>
      </c>
      <c r="AD29" s="61">
        <f t="shared" si="8"/>
        <v>4.9578217866516816</v>
      </c>
    </row>
    <row r="30" spans="1:30">
      <c r="A30" s="12">
        <v>39</v>
      </c>
      <c r="B30" s="15">
        <v>0.2328360113518062</v>
      </c>
      <c r="C30" s="5">
        <v>0.41124940284543121</v>
      </c>
      <c r="D30" s="5">
        <v>0.39750390042515948</v>
      </c>
      <c r="E30" s="16">
        <v>0.45485872711585129</v>
      </c>
      <c r="F30" s="15">
        <v>0.4458333333333333</v>
      </c>
      <c r="G30" s="5">
        <v>0.72333333333333327</v>
      </c>
      <c r="H30" s="5">
        <v>0.45249999999999996</v>
      </c>
      <c r="I30" s="16">
        <v>0.54333333333333333</v>
      </c>
      <c r="J30" s="15">
        <v>0.25</v>
      </c>
      <c r="K30" s="5">
        <v>0.46</v>
      </c>
      <c r="L30" s="5">
        <v>0.34</v>
      </c>
      <c r="M30" s="16">
        <v>0.41</v>
      </c>
      <c r="N30" s="15">
        <v>0.35</v>
      </c>
      <c r="O30" s="5">
        <v>0.61</v>
      </c>
      <c r="P30" s="5">
        <v>0.38</v>
      </c>
      <c r="Q30" s="16">
        <v>0.46</v>
      </c>
      <c r="R30" s="15">
        <v>0.38</v>
      </c>
      <c r="S30" s="5">
        <v>0.65</v>
      </c>
      <c r="T30" s="5">
        <v>0.41</v>
      </c>
      <c r="U30" s="16">
        <v>0.49</v>
      </c>
      <c r="V30" s="32">
        <f t="shared" si="2"/>
        <v>0.52224899742461206</v>
      </c>
      <c r="W30" s="32">
        <f t="shared" si="2"/>
        <v>0.56854756153746255</v>
      </c>
      <c r="X30" s="32">
        <f t="shared" si="4"/>
        <v>0.87846165839814261</v>
      </c>
      <c r="Y30" s="32">
        <f t="shared" si="5"/>
        <v>0.83716330144021711</v>
      </c>
      <c r="AA30" s="61">
        <f t="shared" si="3"/>
        <v>2.7940321362216745</v>
      </c>
      <c r="AB30" s="61">
        <f t="shared" si="6"/>
        <v>4.9349928341451745</v>
      </c>
      <c r="AC30" s="61">
        <f t="shared" si="7"/>
        <v>4.7700468051019138</v>
      </c>
      <c r="AD30" s="61">
        <f t="shared" si="8"/>
        <v>5.4583047253902155</v>
      </c>
    </row>
    <row r="31" spans="1:30">
      <c r="A31" s="12">
        <v>40</v>
      </c>
      <c r="B31" s="15">
        <v>0.26339111233739643</v>
      </c>
      <c r="C31" s="5">
        <v>0.4728727934868508</v>
      </c>
      <c r="D31" s="5">
        <v>0.43475691459102211</v>
      </c>
      <c r="E31" s="16">
        <v>0.49995659503788548</v>
      </c>
      <c r="F31" s="15">
        <v>0.5033333333333333</v>
      </c>
      <c r="G31" s="5">
        <v>0.82750000000000001</v>
      </c>
      <c r="H31" s="5">
        <v>0.4991666666666667</v>
      </c>
      <c r="I31" s="16">
        <v>0.60083333333333333</v>
      </c>
      <c r="J31" s="15">
        <v>0.28000000000000003</v>
      </c>
      <c r="K31" s="5">
        <v>0.52</v>
      </c>
      <c r="L31" s="5">
        <v>0.37</v>
      </c>
      <c r="M31" s="16">
        <v>0.46</v>
      </c>
      <c r="N31" s="15">
        <v>0.39</v>
      </c>
      <c r="O31" s="5">
        <v>0.71</v>
      </c>
      <c r="P31" s="5">
        <v>0.42</v>
      </c>
      <c r="Q31" s="16">
        <v>0.51</v>
      </c>
      <c r="R31" s="15">
        <v>0.42</v>
      </c>
      <c r="S31" s="5">
        <v>0.74</v>
      </c>
      <c r="T31" s="5">
        <v>0.44</v>
      </c>
      <c r="U31" s="16">
        <v>0.54</v>
      </c>
      <c r="V31" s="32">
        <f t="shared" si="2"/>
        <v>0.52329360067032404</v>
      </c>
      <c r="W31" s="32">
        <f t="shared" si="2"/>
        <v>0.57144748457625472</v>
      </c>
      <c r="X31" s="32">
        <f t="shared" si="4"/>
        <v>0.87096543824578709</v>
      </c>
      <c r="Y31" s="32">
        <f t="shared" si="5"/>
        <v>0.8321052899382283</v>
      </c>
      <c r="AA31" s="61">
        <f t="shared" si="3"/>
        <v>3.1606933480487571</v>
      </c>
      <c r="AB31" s="61">
        <f t="shared" si="6"/>
        <v>5.6744735218422093</v>
      </c>
      <c r="AC31" s="61">
        <f t="shared" si="7"/>
        <v>5.2170829750922652</v>
      </c>
      <c r="AD31" s="61">
        <f t="shared" si="8"/>
        <v>5.9994791404546257</v>
      </c>
    </row>
    <row r="32" spans="1:30">
      <c r="A32" s="12">
        <v>41</v>
      </c>
      <c r="B32" s="15">
        <v>0.29739907303518037</v>
      </c>
      <c r="C32" s="5">
        <v>0.54162948330818461</v>
      </c>
      <c r="D32" s="5">
        <v>0.47465797322363845</v>
      </c>
      <c r="E32" s="16">
        <v>0.54893240899949192</v>
      </c>
      <c r="F32" s="15">
        <v>0.56916666666666671</v>
      </c>
      <c r="G32" s="5">
        <v>0.94666666666666666</v>
      </c>
      <c r="H32" s="5">
        <v>0.5508333333333334</v>
      </c>
      <c r="I32" s="16">
        <v>0.66500000000000004</v>
      </c>
      <c r="J32" s="15">
        <v>0.32</v>
      </c>
      <c r="K32" s="5">
        <v>0.6</v>
      </c>
      <c r="L32" s="5">
        <v>0.4</v>
      </c>
      <c r="M32" s="16">
        <v>0.5</v>
      </c>
      <c r="N32" s="15">
        <v>0.44</v>
      </c>
      <c r="O32" s="5">
        <v>0.81</v>
      </c>
      <c r="P32" s="5">
        <v>0.45</v>
      </c>
      <c r="Q32" s="16">
        <v>0.56000000000000005</v>
      </c>
      <c r="R32" s="15">
        <v>0.48</v>
      </c>
      <c r="S32" s="5">
        <v>0.85</v>
      </c>
      <c r="T32" s="5">
        <v>0.48</v>
      </c>
      <c r="U32" s="16">
        <v>0.59</v>
      </c>
      <c r="V32" s="32">
        <f t="shared" si="2"/>
        <v>0.5225166729754267</v>
      </c>
      <c r="W32" s="32">
        <f t="shared" si="2"/>
        <v>0.57214382039596967</v>
      </c>
      <c r="X32" s="32">
        <f t="shared" si="4"/>
        <v>0.86170887725925271</v>
      </c>
      <c r="Y32" s="32">
        <f t="shared" si="5"/>
        <v>0.82546226917216825</v>
      </c>
      <c r="AA32" s="61">
        <f t="shared" si="3"/>
        <v>3.5687888764221647</v>
      </c>
      <c r="AB32" s="61">
        <f t="shared" si="6"/>
        <v>6.4995537996982158</v>
      </c>
      <c r="AC32" s="61">
        <f t="shared" si="7"/>
        <v>5.6958956786836614</v>
      </c>
      <c r="AD32" s="61">
        <f t="shared" si="8"/>
        <v>6.5871889079939034</v>
      </c>
    </row>
    <row r="33" spans="1:30">
      <c r="A33" s="12">
        <v>42</v>
      </c>
      <c r="B33" s="15">
        <v>0.3350882264601352</v>
      </c>
      <c r="C33" s="5">
        <v>0.61804773369010846</v>
      </c>
      <c r="D33" s="5">
        <v>0.51742201284939937</v>
      </c>
      <c r="E33" s="16">
        <v>0.60233737557822875</v>
      </c>
      <c r="F33" s="15">
        <v>0.64416666666666667</v>
      </c>
      <c r="G33" s="5">
        <v>1.0808333333333333</v>
      </c>
      <c r="H33" s="5">
        <v>0.60833333333333328</v>
      </c>
      <c r="I33" s="16">
        <v>0.73749999999999993</v>
      </c>
      <c r="J33" s="15">
        <v>0.36</v>
      </c>
      <c r="K33" s="5">
        <v>0.68</v>
      </c>
      <c r="L33" s="5">
        <v>0.44</v>
      </c>
      <c r="M33" s="16">
        <v>0.55000000000000004</v>
      </c>
      <c r="N33" s="15">
        <v>0.5</v>
      </c>
      <c r="O33" s="5">
        <v>0.92</v>
      </c>
      <c r="P33" s="5">
        <v>0.5</v>
      </c>
      <c r="Q33" s="16">
        <v>0.61</v>
      </c>
      <c r="R33" s="15">
        <v>0.53</v>
      </c>
      <c r="S33" s="5">
        <v>0.96</v>
      </c>
      <c r="T33" s="5">
        <v>0.52</v>
      </c>
      <c r="U33" s="16">
        <v>0.65</v>
      </c>
      <c r="V33" s="32">
        <f t="shared" si="2"/>
        <v>0.52018870860564326</v>
      </c>
      <c r="W33" s="32">
        <f t="shared" si="2"/>
        <v>0.57182519693764855</v>
      </c>
      <c r="X33" s="32">
        <f t="shared" si="4"/>
        <v>0.85055673345106753</v>
      </c>
      <c r="Y33" s="32">
        <f t="shared" si="5"/>
        <v>0.81672864485183572</v>
      </c>
      <c r="AA33" s="61">
        <f t="shared" si="3"/>
        <v>4.0210587175216226</v>
      </c>
      <c r="AB33" s="61">
        <f t="shared" si="6"/>
        <v>7.4165728042813015</v>
      </c>
      <c r="AC33" s="61">
        <f t="shared" si="7"/>
        <v>6.2090641541927925</v>
      </c>
      <c r="AD33" s="61">
        <f t="shared" si="8"/>
        <v>7.2280485069387446</v>
      </c>
    </row>
    <row r="34" spans="1:30">
      <c r="A34" s="12">
        <v>43</v>
      </c>
      <c r="B34" s="15">
        <v>0.37671752562067434</v>
      </c>
      <c r="C34" s="5">
        <v>0.70272535041662576</v>
      </c>
      <c r="D34" s="5">
        <v>0.56327656886241606</v>
      </c>
      <c r="E34" s="16">
        <v>0.66077287881967206</v>
      </c>
      <c r="F34" s="15">
        <v>0.72833333333333339</v>
      </c>
      <c r="G34" s="5">
        <v>1.23</v>
      </c>
      <c r="H34" s="5">
        <v>0.67166666666666675</v>
      </c>
      <c r="I34" s="16">
        <v>0.81666666666666676</v>
      </c>
      <c r="J34" s="15">
        <v>0.4</v>
      </c>
      <c r="K34" s="5">
        <v>0.78</v>
      </c>
      <c r="L34" s="5">
        <v>0.48</v>
      </c>
      <c r="M34" s="16">
        <v>0.61</v>
      </c>
      <c r="N34" s="15">
        <v>0.56000000000000005</v>
      </c>
      <c r="O34" s="5">
        <v>1.05</v>
      </c>
      <c r="P34" s="5">
        <v>0.54</v>
      </c>
      <c r="Q34" s="16">
        <v>0.67</v>
      </c>
      <c r="R34" s="15">
        <v>0.6</v>
      </c>
      <c r="S34" s="5">
        <v>1.0900000000000001</v>
      </c>
      <c r="T34" s="5">
        <v>0.56999999999999995</v>
      </c>
      <c r="U34" s="16">
        <v>0.71</v>
      </c>
      <c r="V34" s="32">
        <f t="shared" si="2"/>
        <v>0.51723230062335146</v>
      </c>
      <c r="W34" s="32">
        <f t="shared" si="2"/>
        <v>0.57132142310294776</v>
      </c>
      <c r="X34" s="32">
        <f t="shared" si="4"/>
        <v>0.83862516455942826</v>
      </c>
      <c r="Y34" s="32">
        <f t="shared" si="5"/>
        <v>0.80910964753429226</v>
      </c>
      <c r="AA34" s="61">
        <f t="shared" si="3"/>
        <v>4.5206103074480923</v>
      </c>
      <c r="AB34" s="61">
        <f t="shared" si="6"/>
        <v>8.43270420499951</v>
      </c>
      <c r="AC34" s="61">
        <f t="shared" si="7"/>
        <v>6.7593188263489932</v>
      </c>
      <c r="AD34" s="61">
        <f t="shared" si="8"/>
        <v>7.9292745458360647</v>
      </c>
    </row>
    <row r="35" spans="1:30">
      <c r="A35" s="12">
        <v>44</v>
      </c>
      <c r="B35" s="15">
        <v>0.42249928166859924</v>
      </c>
      <c r="C35" s="5">
        <v>0.79623038861575779</v>
      </c>
      <c r="D35" s="5">
        <v>0.61234791491498619</v>
      </c>
      <c r="E35" s="16">
        <v>0.72476205993100906</v>
      </c>
      <c r="F35" s="15">
        <v>0.8208333333333333</v>
      </c>
      <c r="G35" s="5">
        <v>1.3966666666666667</v>
      </c>
      <c r="H35" s="5">
        <v>0.7400000000000001</v>
      </c>
      <c r="I35" s="16">
        <v>0.90416666666666667</v>
      </c>
      <c r="J35" s="15">
        <v>0.45</v>
      </c>
      <c r="K35" s="5">
        <v>0.89</v>
      </c>
      <c r="L35" s="5">
        <v>0.53</v>
      </c>
      <c r="M35" s="16">
        <v>0.67</v>
      </c>
      <c r="N35" s="15">
        <v>0.63</v>
      </c>
      <c r="O35" s="5">
        <v>1.19</v>
      </c>
      <c r="P35" s="5">
        <v>0.59</v>
      </c>
      <c r="Q35" s="16">
        <v>0.74</v>
      </c>
      <c r="R35" s="15">
        <v>0.67</v>
      </c>
      <c r="S35" s="5">
        <v>1.24</v>
      </c>
      <c r="T35" s="5">
        <v>0.62</v>
      </c>
      <c r="U35" s="16">
        <v>0.77</v>
      </c>
      <c r="V35" s="32">
        <f t="shared" si="2"/>
        <v>0.51471993705819197</v>
      </c>
      <c r="W35" s="32">
        <f t="shared" si="2"/>
        <v>0.57009335700412245</v>
      </c>
      <c r="X35" s="32">
        <f t="shared" si="4"/>
        <v>0.82749718231754876</v>
      </c>
      <c r="Y35" s="32">
        <f t="shared" si="5"/>
        <v>0.80158015844904229</v>
      </c>
      <c r="AA35" s="61">
        <f t="shared" si="3"/>
        <v>5.0699913800231906</v>
      </c>
      <c r="AB35" s="61">
        <f t="shared" si="6"/>
        <v>9.5547646633890935</v>
      </c>
      <c r="AC35" s="61">
        <f t="shared" si="7"/>
        <v>7.3481749789798343</v>
      </c>
      <c r="AD35" s="61">
        <f t="shared" si="8"/>
        <v>8.6971447191721083</v>
      </c>
    </row>
    <row r="36" spans="1:30">
      <c r="A36" s="12">
        <v>45</v>
      </c>
      <c r="B36" s="15">
        <v>0.47261281614292971</v>
      </c>
      <c r="C36" s="5">
        <v>0.8990935751401502</v>
      </c>
      <c r="D36" s="5">
        <v>0.66471426635675934</v>
      </c>
      <c r="E36" s="16">
        <v>0.79479568023069014</v>
      </c>
      <c r="F36" s="15">
        <v>0.92166666666666675</v>
      </c>
      <c r="G36" s="5">
        <v>1.5783333333333334</v>
      </c>
      <c r="H36" s="5">
        <v>0.8125</v>
      </c>
      <c r="I36" s="16">
        <v>0.99916666666666665</v>
      </c>
      <c r="J36" s="15">
        <v>0.51</v>
      </c>
      <c r="K36" s="5">
        <v>1.01</v>
      </c>
      <c r="L36" s="5">
        <v>0.56999999999999995</v>
      </c>
      <c r="M36" s="16">
        <v>0.73</v>
      </c>
      <c r="N36" s="15">
        <v>0.71</v>
      </c>
      <c r="O36" s="5">
        <v>1.34</v>
      </c>
      <c r="P36" s="5">
        <v>0.64</v>
      </c>
      <c r="Q36" s="16">
        <v>0.81</v>
      </c>
      <c r="R36" s="15">
        <v>0.75</v>
      </c>
      <c r="S36" s="5">
        <v>1.39</v>
      </c>
      <c r="T36" s="5">
        <v>0.67</v>
      </c>
      <c r="U36" s="16">
        <v>0.85</v>
      </c>
      <c r="V36" s="32">
        <f t="shared" si="2"/>
        <v>0.51278063234314253</v>
      </c>
      <c r="W36" s="32">
        <f t="shared" si="2"/>
        <v>0.56964746049006343</v>
      </c>
      <c r="X36" s="32">
        <f t="shared" si="4"/>
        <v>0.81810986628524229</v>
      </c>
      <c r="Y36" s="32">
        <f t="shared" si="5"/>
        <v>0.7954585623659951</v>
      </c>
      <c r="AA36" s="61">
        <f t="shared" si="3"/>
        <v>5.6713537937151566</v>
      </c>
      <c r="AB36" s="61">
        <f t="shared" si="6"/>
        <v>10.789122901681802</v>
      </c>
      <c r="AC36" s="61">
        <f t="shared" si="7"/>
        <v>7.9765711962811121</v>
      </c>
      <c r="AD36" s="61">
        <f t="shared" si="8"/>
        <v>9.5375481627682817</v>
      </c>
    </row>
    <row r="37" spans="1:30">
      <c r="A37" s="12">
        <v>46</v>
      </c>
      <c r="B37" s="15">
        <v>0.52726191459763594</v>
      </c>
      <c r="C37" s="5">
        <v>1.0118469998430879</v>
      </c>
      <c r="D37" s="5">
        <v>0.72052728260620424</v>
      </c>
      <c r="E37" s="16">
        <v>0.87144569732344956</v>
      </c>
      <c r="F37" s="15">
        <v>1.0308333333333333</v>
      </c>
      <c r="G37" s="5">
        <v>1.7774999999999999</v>
      </c>
      <c r="H37" s="5">
        <v>0.88916666666666666</v>
      </c>
      <c r="I37" s="16">
        <v>1.1016666666666668</v>
      </c>
      <c r="J37" s="15">
        <v>0.56999999999999995</v>
      </c>
      <c r="K37" s="5">
        <v>1.1399999999999999</v>
      </c>
      <c r="L37" s="5">
        <v>0.62</v>
      </c>
      <c r="M37" s="16">
        <v>0.81</v>
      </c>
      <c r="N37" s="15">
        <v>0.79</v>
      </c>
      <c r="O37" s="5">
        <v>1.51</v>
      </c>
      <c r="P37" s="5">
        <v>0.69</v>
      </c>
      <c r="Q37" s="16">
        <v>0.89</v>
      </c>
      <c r="R37" s="15">
        <v>0.83</v>
      </c>
      <c r="S37" s="5">
        <v>1.57</v>
      </c>
      <c r="T37" s="5">
        <v>0.72</v>
      </c>
      <c r="U37" s="16">
        <v>0.93</v>
      </c>
      <c r="V37" s="32">
        <f t="shared" si="2"/>
        <v>0.51149094382955795</v>
      </c>
      <c r="W37" s="32">
        <f t="shared" si="2"/>
        <v>0.56925288317473299</v>
      </c>
      <c r="X37" s="32">
        <f t="shared" si="4"/>
        <v>0.81033996169395039</v>
      </c>
      <c r="Y37" s="32">
        <f t="shared" si="5"/>
        <v>0.79102483872022644</v>
      </c>
      <c r="AA37" s="61">
        <f t="shared" si="3"/>
        <v>6.3271429751716308</v>
      </c>
      <c r="AB37" s="61">
        <f t="shared" si="6"/>
        <v>12.142163998117056</v>
      </c>
      <c r="AC37" s="61">
        <f t="shared" si="7"/>
        <v>8.6463273912744505</v>
      </c>
      <c r="AD37" s="61">
        <f t="shared" si="8"/>
        <v>10.457348367881394</v>
      </c>
    </row>
    <row r="38" spans="1:30">
      <c r="A38" s="12">
        <v>47</v>
      </c>
      <c r="B38" s="15">
        <v>0.586630108559696</v>
      </c>
      <c r="C38" s="5">
        <v>1.1349674748903853</v>
      </c>
      <c r="D38" s="5">
        <v>0.77994988407910626</v>
      </c>
      <c r="E38" s="16">
        <v>0.95530218170088765</v>
      </c>
      <c r="F38" s="15">
        <v>1.1475</v>
      </c>
      <c r="G38" s="5">
        <v>1.9924999999999999</v>
      </c>
      <c r="H38" s="5">
        <v>0.97000000000000008</v>
      </c>
      <c r="I38" s="16">
        <v>1.2133333333333334</v>
      </c>
      <c r="J38" s="15">
        <v>0.64</v>
      </c>
      <c r="K38" s="5">
        <v>1.29</v>
      </c>
      <c r="L38" s="5">
        <v>0.68</v>
      </c>
      <c r="M38" s="16">
        <v>0.89</v>
      </c>
      <c r="N38" s="15">
        <v>0.88</v>
      </c>
      <c r="O38" s="5">
        <v>1.7</v>
      </c>
      <c r="P38" s="5">
        <v>0.75</v>
      </c>
      <c r="Q38" s="16">
        <v>0.97</v>
      </c>
      <c r="R38" s="15">
        <v>0.92</v>
      </c>
      <c r="S38" s="5">
        <v>1.76</v>
      </c>
      <c r="T38" s="5">
        <v>0.78</v>
      </c>
      <c r="U38" s="16">
        <v>1.01</v>
      </c>
      <c r="V38" s="32">
        <f t="shared" si="2"/>
        <v>0.51122449547685922</v>
      </c>
      <c r="W38" s="32">
        <f t="shared" si="2"/>
        <v>0.56961981173921472</v>
      </c>
      <c r="X38" s="32">
        <f t="shared" si="4"/>
        <v>0.80407204544237754</v>
      </c>
      <c r="Y38" s="32">
        <f t="shared" si="5"/>
        <v>0.78733696294029198</v>
      </c>
      <c r="AA38" s="61">
        <f t="shared" si="3"/>
        <v>7.0395613027163524</v>
      </c>
      <c r="AB38" s="61">
        <f t="shared" si="6"/>
        <v>13.619609698684624</v>
      </c>
      <c r="AC38" s="61">
        <f t="shared" si="7"/>
        <v>9.3593986089492756</v>
      </c>
      <c r="AD38" s="61">
        <f t="shared" si="8"/>
        <v>11.463626180410651</v>
      </c>
    </row>
    <row r="39" spans="1:30">
      <c r="A39" s="12">
        <v>48</v>
      </c>
      <c r="B39" s="15">
        <v>0.65082253753186581</v>
      </c>
      <c r="C39" s="5">
        <v>1.2687949951587922</v>
      </c>
      <c r="D39" s="5">
        <v>0.84307367799952682</v>
      </c>
      <c r="E39" s="16">
        <v>1.0468765005887211</v>
      </c>
      <c r="F39" s="15">
        <v>1.2716666666666667</v>
      </c>
      <c r="G39" s="5">
        <v>2.2258333333333336</v>
      </c>
      <c r="H39" s="5">
        <v>1.0541666666666667</v>
      </c>
      <c r="I39" s="16">
        <v>1.3333333333333333</v>
      </c>
      <c r="J39" s="15">
        <v>0.72</v>
      </c>
      <c r="K39" s="5">
        <v>1.46</v>
      </c>
      <c r="L39" s="5">
        <v>0.73</v>
      </c>
      <c r="M39" s="16">
        <v>0.97</v>
      </c>
      <c r="N39" s="15">
        <v>0.97</v>
      </c>
      <c r="O39" s="5">
        <v>1.9</v>
      </c>
      <c r="P39" s="5">
        <v>0.81</v>
      </c>
      <c r="Q39" s="16">
        <v>1.07</v>
      </c>
      <c r="R39" s="15">
        <v>1.02</v>
      </c>
      <c r="S39" s="5">
        <v>1.96</v>
      </c>
      <c r="T39" s="5">
        <v>0.84</v>
      </c>
      <c r="U39" s="16">
        <v>1.1100000000000001</v>
      </c>
      <c r="V39" s="32">
        <f t="shared" si="2"/>
        <v>0.51178705441562189</v>
      </c>
      <c r="W39" s="32">
        <f t="shared" si="2"/>
        <v>0.57003144672053563</v>
      </c>
      <c r="X39" s="32">
        <f t="shared" si="4"/>
        <v>0.79975368663986734</v>
      </c>
      <c r="Y39" s="32">
        <f t="shared" si="5"/>
        <v>0.78515737544154085</v>
      </c>
      <c r="AA39" s="61">
        <f t="shared" si="3"/>
        <v>7.8098704503823893</v>
      </c>
      <c r="AB39" s="61">
        <f t="shared" si="6"/>
        <v>15.225539941905506</v>
      </c>
      <c r="AC39" s="61">
        <f t="shared" si="7"/>
        <v>10.116884135994322</v>
      </c>
      <c r="AD39" s="61">
        <f t="shared" si="8"/>
        <v>12.562518007064654</v>
      </c>
    </row>
    <row r="40" spans="1:30">
      <c r="A40" s="12">
        <v>49</v>
      </c>
      <c r="B40" s="15">
        <v>0.72001853030257612</v>
      </c>
      <c r="C40" s="5">
        <v>1.4136687586841026</v>
      </c>
      <c r="D40" s="5">
        <v>0.91015644474729651</v>
      </c>
      <c r="E40" s="16">
        <v>1.1468015470009119</v>
      </c>
      <c r="F40" s="15">
        <v>1.4041666666666668</v>
      </c>
      <c r="G40" s="5">
        <v>2.4766666666666666</v>
      </c>
      <c r="H40" s="5">
        <v>1.1433333333333333</v>
      </c>
      <c r="I40" s="16">
        <v>1.4625000000000001</v>
      </c>
      <c r="J40" s="15">
        <v>0.81</v>
      </c>
      <c r="K40" s="5">
        <v>1.64</v>
      </c>
      <c r="L40" s="5">
        <v>0.79</v>
      </c>
      <c r="M40" s="16">
        <v>1.07</v>
      </c>
      <c r="N40" s="15">
        <v>1.08</v>
      </c>
      <c r="O40" s="5">
        <v>2.11</v>
      </c>
      <c r="P40" s="5">
        <v>0.87</v>
      </c>
      <c r="Q40" s="16">
        <v>1.17</v>
      </c>
      <c r="R40" s="15">
        <v>1.1299999999999999</v>
      </c>
      <c r="S40" s="5">
        <v>2.19</v>
      </c>
      <c r="T40" s="5">
        <v>0.91</v>
      </c>
      <c r="U40" s="16">
        <v>1.22</v>
      </c>
      <c r="V40" s="32">
        <f t="shared" si="2"/>
        <v>0.51277284057156747</v>
      </c>
      <c r="W40" s="32">
        <f t="shared" si="2"/>
        <v>0.57079492275266597</v>
      </c>
      <c r="X40" s="32">
        <f t="shared" si="4"/>
        <v>0.79605519948743142</v>
      </c>
      <c r="Y40" s="32">
        <f t="shared" si="5"/>
        <v>0.78413780991515336</v>
      </c>
      <c r="AA40" s="61">
        <f t="shared" si="3"/>
        <v>8.6402223636309134</v>
      </c>
      <c r="AB40" s="61">
        <f t="shared" si="6"/>
        <v>16.964025104209231</v>
      </c>
      <c r="AC40" s="61">
        <f t="shared" si="7"/>
        <v>10.921877336967558</v>
      </c>
      <c r="AD40" s="61">
        <f t="shared" si="8"/>
        <v>13.761618564010941</v>
      </c>
    </row>
    <row r="41" spans="1:30">
      <c r="A41" s="12">
        <v>50</v>
      </c>
      <c r="B41" s="15">
        <v>0.79452626736889342</v>
      </c>
      <c r="C41" s="5">
        <v>1.5700064055332048</v>
      </c>
      <c r="D41" s="5">
        <v>0.9816610062022092</v>
      </c>
      <c r="E41" s="16">
        <v>1.2558485761313982</v>
      </c>
      <c r="F41" s="15">
        <v>1.5458333333333334</v>
      </c>
      <c r="G41" s="5">
        <v>2.7458333333333336</v>
      </c>
      <c r="H41" s="5">
        <v>1.2366666666666666</v>
      </c>
      <c r="I41" s="16">
        <v>1.6025</v>
      </c>
      <c r="J41" s="15">
        <v>0.9</v>
      </c>
      <c r="K41" s="5">
        <v>1.84</v>
      </c>
      <c r="L41" s="5">
        <v>0.85</v>
      </c>
      <c r="M41" s="16">
        <v>1.17</v>
      </c>
      <c r="N41" s="15">
        <v>1.19</v>
      </c>
      <c r="O41" s="5">
        <v>2.35</v>
      </c>
      <c r="P41" s="5">
        <v>0.94</v>
      </c>
      <c r="Q41" s="16">
        <v>1.28</v>
      </c>
      <c r="R41" s="15">
        <v>1.25</v>
      </c>
      <c r="S41" s="5">
        <v>2.4300000000000002</v>
      </c>
      <c r="T41" s="5">
        <v>0.98</v>
      </c>
      <c r="U41" s="16">
        <v>1.33</v>
      </c>
      <c r="V41" s="32">
        <f t="shared" si="2"/>
        <v>0.5139792565189607</v>
      </c>
      <c r="W41" s="32">
        <f t="shared" si="2"/>
        <v>0.57177775011831433</v>
      </c>
      <c r="X41" s="32">
        <f t="shared" si="4"/>
        <v>0.79379596188857893</v>
      </c>
      <c r="Y41" s="32">
        <f t="shared" si="5"/>
        <v>0.7836808587403421</v>
      </c>
      <c r="AA41" s="61">
        <f t="shared" si="3"/>
        <v>9.5343152084267206</v>
      </c>
      <c r="AB41" s="61">
        <f t="shared" si="6"/>
        <v>18.840076866398459</v>
      </c>
      <c r="AC41" s="61">
        <f t="shared" si="7"/>
        <v>11.77993207442651</v>
      </c>
      <c r="AD41" s="61">
        <f t="shared" si="8"/>
        <v>15.07018291357678</v>
      </c>
    </row>
    <row r="42" spans="1:30">
      <c r="A42" s="12">
        <v>51</v>
      </c>
      <c r="B42" s="15">
        <v>0.87455648151405851</v>
      </c>
      <c r="C42" s="5">
        <v>1.7381068439201686</v>
      </c>
      <c r="D42" s="5">
        <v>1.0578528312582123</v>
      </c>
      <c r="E42" s="16">
        <v>1.3745328361642388</v>
      </c>
      <c r="F42" s="15">
        <v>1.6966666666666665</v>
      </c>
      <c r="G42" s="5">
        <v>3.0358333333333332</v>
      </c>
      <c r="H42" s="5">
        <v>1.335</v>
      </c>
      <c r="I42" s="16">
        <v>1.7541666666666667</v>
      </c>
      <c r="J42" s="15">
        <v>1</v>
      </c>
      <c r="K42" s="5">
        <v>2.06</v>
      </c>
      <c r="L42" s="5">
        <v>0.92</v>
      </c>
      <c r="M42" s="16">
        <v>1.29</v>
      </c>
      <c r="N42" s="15">
        <v>1.31</v>
      </c>
      <c r="O42" s="5">
        <v>2.6</v>
      </c>
      <c r="P42" s="5">
        <v>1.01</v>
      </c>
      <c r="Q42" s="16">
        <v>1.4</v>
      </c>
      <c r="R42" s="15">
        <v>1.37</v>
      </c>
      <c r="S42" s="5">
        <v>2.69</v>
      </c>
      <c r="T42" s="5">
        <v>1.06</v>
      </c>
      <c r="U42" s="16">
        <v>1.46</v>
      </c>
      <c r="V42" s="32">
        <f t="shared" si="2"/>
        <v>0.51545568655052565</v>
      </c>
      <c r="W42" s="32">
        <f t="shared" si="2"/>
        <v>0.57253039053093668</v>
      </c>
      <c r="X42" s="32">
        <f t="shared" si="4"/>
        <v>0.79239912453798678</v>
      </c>
      <c r="Y42" s="32">
        <f t="shared" si="5"/>
        <v>0.78358166432165632</v>
      </c>
      <c r="AA42" s="61">
        <f t="shared" si="3"/>
        <v>10.494677778168702</v>
      </c>
      <c r="AB42" s="61">
        <f t="shared" si="6"/>
        <v>20.857282127042023</v>
      </c>
      <c r="AC42" s="61">
        <f t="shared" si="7"/>
        <v>12.694233975098548</v>
      </c>
      <c r="AD42" s="61">
        <f t="shared" si="8"/>
        <v>16.494394033970867</v>
      </c>
    </row>
    <row r="43" spans="1:30">
      <c r="A43" s="12">
        <v>52</v>
      </c>
      <c r="B43" s="15">
        <v>0.9601116979315133</v>
      </c>
      <c r="C43" s="5">
        <v>1.9180469731524965</v>
      </c>
      <c r="D43" s="5">
        <v>1.1386151686803934</v>
      </c>
      <c r="E43" s="16">
        <v>1.5029367371983806</v>
      </c>
      <c r="F43" s="15">
        <v>1.8566666666666667</v>
      </c>
      <c r="G43" s="5">
        <v>3.3450000000000002</v>
      </c>
      <c r="H43" s="5">
        <v>1.4383333333333335</v>
      </c>
      <c r="I43" s="16">
        <v>1.9166666666666667</v>
      </c>
      <c r="J43" s="15">
        <v>1.1100000000000001</v>
      </c>
      <c r="K43" s="5">
        <v>2.29</v>
      </c>
      <c r="L43" s="5">
        <v>0.99</v>
      </c>
      <c r="M43" s="16">
        <v>1.41</v>
      </c>
      <c r="N43" s="15">
        <v>1.44</v>
      </c>
      <c r="O43" s="5">
        <v>2.87</v>
      </c>
      <c r="P43" s="5">
        <v>1.0900000000000001</v>
      </c>
      <c r="Q43" s="16">
        <v>1.53</v>
      </c>
      <c r="R43" s="15">
        <v>1.51</v>
      </c>
      <c r="S43" s="5">
        <v>2.97</v>
      </c>
      <c r="T43" s="5">
        <v>1.1399999999999999</v>
      </c>
      <c r="U43" s="16">
        <v>1.59</v>
      </c>
      <c r="V43" s="32">
        <f t="shared" si="2"/>
        <v>0.51711581576203591</v>
      </c>
      <c r="W43" s="32">
        <f t="shared" si="2"/>
        <v>0.57340716686173288</v>
      </c>
      <c r="X43" s="32">
        <f t="shared" si="4"/>
        <v>0.79162120649853529</v>
      </c>
      <c r="Y43" s="32">
        <f t="shared" si="5"/>
        <v>0.7841409063643725</v>
      </c>
      <c r="AA43" s="61">
        <f t="shared" si="3"/>
        <v>11.521340375178159</v>
      </c>
      <c r="AB43" s="61">
        <f t="shared" si="6"/>
        <v>23.016563677829957</v>
      </c>
      <c r="AC43" s="61">
        <f t="shared" si="7"/>
        <v>13.66338202416472</v>
      </c>
      <c r="AD43" s="61">
        <f t="shared" si="8"/>
        <v>18.035240846380567</v>
      </c>
    </row>
    <row r="44" spans="1:30">
      <c r="A44" s="12">
        <v>53</v>
      </c>
      <c r="B44" s="15">
        <v>1.0511449965543596</v>
      </c>
      <c r="C44" s="5">
        <v>2.1098567856925059</v>
      </c>
      <c r="D44" s="5">
        <v>1.2236885307390344</v>
      </c>
      <c r="E44" s="16">
        <v>1.6409476443559425</v>
      </c>
      <c r="F44" s="15">
        <v>2.0266666666666668</v>
      </c>
      <c r="G44" s="5">
        <v>3.6750000000000003</v>
      </c>
      <c r="H44" s="5">
        <v>1.5475000000000001</v>
      </c>
      <c r="I44" s="16">
        <v>2.09</v>
      </c>
      <c r="J44" s="15">
        <v>1.22</v>
      </c>
      <c r="K44" s="5">
        <v>2.54</v>
      </c>
      <c r="L44" s="5">
        <v>1.07</v>
      </c>
      <c r="M44" s="16">
        <v>1.54</v>
      </c>
      <c r="N44" s="15">
        <v>1.57</v>
      </c>
      <c r="O44" s="5">
        <v>3.16</v>
      </c>
      <c r="P44" s="5">
        <v>1.17</v>
      </c>
      <c r="Q44" s="16">
        <v>1.67</v>
      </c>
      <c r="R44" s="15">
        <v>1.65</v>
      </c>
      <c r="S44" s="5">
        <v>3.27</v>
      </c>
      <c r="T44" s="5">
        <v>1.22</v>
      </c>
      <c r="U44" s="16">
        <v>1.74</v>
      </c>
      <c r="V44" s="32">
        <f t="shared" si="2"/>
        <v>0.51865707066826949</v>
      </c>
      <c r="W44" s="32">
        <f t="shared" si="2"/>
        <v>0.57411068998435533</v>
      </c>
      <c r="X44" s="32">
        <f t="shared" si="4"/>
        <v>0.79075187769889133</v>
      </c>
      <c r="Y44" s="32">
        <f t="shared" si="5"/>
        <v>0.78514241356743664</v>
      </c>
      <c r="AA44" s="61">
        <f t="shared" si="3"/>
        <v>12.613739958652314</v>
      </c>
      <c r="AB44" s="61">
        <f t="shared" si="6"/>
        <v>25.318281428310073</v>
      </c>
      <c r="AC44" s="61">
        <f t="shared" si="7"/>
        <v>14.684262368868414</v>
      </c>
      <c r="AD44" s="61">
        <f t="shared" si="8"/>
        <v>19.69137173227131</v>
      </c>
    </row>
    <row r="45" spans="1:30">
      <c r="A45" s="12">
        <v>54</v>
      </c>
      <c r="B45" s="15">
        <v>1.1473681915136504</v>
      </c>
      <c r="C45" s="5">
        <v>2.3133401085336063</v>
      </c>
      <c r="D45" s="5">
        <v>1.3123728629290441</v>
      </c>
      <c r="E45" s="16">
        <v>1.7879965059649117</v>
      </c>
      <c r="F45" s="15">
        <v>2.2083333333333335</v>
      </c>
      <c r="G45" s="5">
        <v>4.0274999999999999</v>
      </c>
      <c r="H45" s="5">
        <v>1.6624999999999999</v>
      </c>
      <c r="I45" s="16">
        <v>2.2766666666666668</v>
      </c>
      <c r="J45" s="15">
        <v>1.35</v>
      </c>
      <c r="K45" s="5">
        <v>2.81</v>
      </c>
      <c r="L45" s="5">
        <v>1.1399999999999999</v>
      </c>
      <c r="M45" s="16">
        <v>1.68</v>
      </c>
      <c r="N45" s="15">
        <v>1.72</v>
      </c>
      <c r="O45" s="5">
        <v>3.46</v>
      </c>
      <c r="P45" s="5">
        <v>1.26</v>
      </c>
      <c r="Q45" s="16">
        <v>1.83</v>
      </c>
      <c r="R45" s="15">
        <v>1.81</v>
      </c>
      <c r="S45" s="5">
        <v>3.59</v>
      </c>
      <c r="T45" s="5">
        <v>1.31</v>
      </c>
      <c r="U45" s="16">
        <v>1.89</v>
      </c>
      <c r="V45" s="32">
        <f t="shared" si="2"/>
        <v>0.51956295464769076</v>
      </c>
      <c r="W45" s="32">
        <f t="shared" si="2"/>
        <v>0.57438612254093269</v>
      </c>
      <c r="X45" s="32">
        <f t="shared" si="4"/>
        <v>0.78939721078438752</v>
      </c>
      <c r="Y45" s="32">
        <f t="shared" si="5"/>
        <v>0.78535717685135209</v>
      </c>
      <c r="AA45" s="61">
        <f t="shared" si="3"/>
        <v>13.768418298163805</v>
      </c>
      <c r="AB45" s="61">
        <f t="shared" si="6"/>
        <v>27.760081302403275</v>
      </c>
      <c r="AC45" s="61">
        <f t="shared" si="7"/>
        <v>15.748474355148529</v>
      </c>
      <c r="AD45" s="61">
        <f t="shared" si="8"/>
        <v>21.455958071578941</v>
      </c>
    </row>
    <row r="46" spans="1:30">
      <c r="A46" s="12">
        <v>55</v>
      </c>
      <c r="B46" s="15">
        <v>1.2483745530907666</v>
      </c>
      <c r="C46" s="5">
        <v>2.5281753208678013</v>
      </c>
      <c r="D46" s="5">
        <v>1.4037731131804112</v>
      </c>
      <c r="E46" s="16">
        <v>2.07286314477297</v>
      </c>
      <c r="F46" s="15">
        <v>2.4075000000000002</v>
      </c>
      <c r="G46" s="5">
        <v>4.4074999999999998</v>
      </c>
      <c r="H46" s="5">
        <v>1.79</v>
      </c>
      <c r="I46" s="16">
        <v>2.4808333333333334</v>
      </c>
      <c r="J46" s="15">
        <v>1.48</v>
      </c>
      <c r="K46" s="5">
        <v>3.1</v>
      </c>
      <c r="L46" s="5">
        <v>1.22</v>
      </c>
      <c r="M46" s="16">
        <v>1.83</v>
      </c>
      <c r="N46" s="15">
        <v>1.87</v>
      </c>
      <c r="O46" s="5">
        <v>3.78</v>
      </c>
      <c r="P46" s="5">
        <v>1.35</v>
      </c>
      <c r="Q46" s="16">
        <v>1.98</v>
      </c>
      <c r="R46" s="15">
        <v>1.97</v>
      </c>
      <c r="S46" s="5">
        <v>3.92</v>
      </c>
      <c r="T46" s="5">
        <v>1.4</v>
      </c>
      <c r="U46" s="16">
        <v>2.06</v>
      </c>
      <c r="V46" s="32">
        <f t="shared" si="2"/>
        <v>0.51853563991309093</v>
      </c>
      <c r="W46" s="32">
        <f t="shared" si="2"/>
        <v>0.57360756003807178</v>
      </c>
      <c r="X46" s="32">
        <f t="shared" si="4"/>
        <v>0.78423078948626324</v>
      </c>
      <c r="Y46" s="32">
        <f t="shared" si="5"/>
        <v>0.8355511500596452</v>
      </c>
      <c r="AA46" s="61">
        <f t="shared" si="3"/>
        <v>14.980494637089199</v>
      </c>
      <c r="AB46" s="61">
        <f t="shared" si="6"/>
        <v>30.338103850413617</v>
      </c>
      <c r="AC46" s="61">
        <f t="shared" si="7"/>
        <v>16.845277358164935</v>
      </c>
      <c r="AD46" s="61">
        <f t="shared" si="8"/>
        <v>24.874357737275638</v>
      </c>
    </row>
    <row r="47" spans="1:30">
      <c r="A47" s="12">
        <v>56</v>
      </c>
      <c r="B47" s="15">
        <v>1.3540807748615709</v>
      </c>
      <c r="C47" s="5">
        <v>2.7543304377119182</v>
      </c>
      <c r="D47" s="5">
        <v>1.4975458906226879</v>
      </c>
      <c r="E47" s="16">
        <v>2.2470635515623951</v>
      </c>
      <c r="F47" s="15">
        <v>2.6274999999999999</v>
      </c>
      <c r="G47" s="5">
        <v>4.8208333333333337</v>
      </c>
      <c r="H47" s="5">
        <v>1.9325000000000001</v>
      </c>
      <c r="I47" s="16">
        <v>2.7075</v>
      </c>
      <c r="J47" s="15">
        <v>1.62</v>
      </c>
      <c r="K47" s="5">
        <v>3.41</v>
      </c>
      <c r="L47" s="5">
        <v>1.31</v>
      </c>
      <c r="M47" s="16">
        <v>1.98</v>
      </c>
      <c r="N47" s="15">
        <v>2.0299999999999998</v>
      </c>
      <c r="O47" s="5">
        <v>4.12</v>
      </c>
      <c r="P47" s="5">
        <v>1.44</v>
      </c>
      <c r="Q47" s="16">
        <v>2.15</v>
      </c>
      <c r="R47" s="15">
        <v>2.13</v>
      </c>
      <c r="S47" s="5">
        <v>4.2699999999999996</v>
      </c>
      <c r="T47" s="5">
        <v>1.5</v>
      </c>
      <c r="U47" s="16">
        <v>2.23</v>
      </c>
      <c r="V47" s="32">
        <f t="shared" si="2"/>
        <v>0.5153494861509309</v>
      </c>
      <c r="W47" s="32">
        <f t="shared" si="2"/>
        <v>0.57133907091690606</v>
      </c>
      <c r="X47" s="32">
        <f t="shared" si="4"/>
        <v>0.77492672218509073</v>
      </c>
      <c r="Y47" s="32">
        <f t="shared" si="5"/>
        <v>0.82994036992147557</v>
      </c>
      <c r="AA47" s="61">
        <f t="shared" si="3"/>
        <v>16.248969298338849</v>
      </c>
      <c r="AB47" s="61">
        <f t="shared" si="6"/>
        <v>33.05196525254302</v>
      </c>
      <c r="AC47" s="61">
        <f t="shared" si="7"/>
        <v>17.970550687472254</v>
      </c>
      <c r="AD47" s="61">
        <f t="shared" si="8"/>
        <v>26.964762618748743</v>
      </c>
    </row>
    <row r="48" spans="1:30">
      <c r="A48" s="12">
        <v>57</v>
      </c>
      <c r="B48" s="15">
        <v>1.4646197259247058</v>
      </c>
      <c r="C48" s="5">
        <v>2.9919510047297893</v>
      </c>
      <c r="D48" s="5">
        <v>1.5937396564864421</v>
      </c>
      <c r="E48" s="16">
        <v>2.429896520080403</v>
      </c>
      <c r="F48" s="15">
        <v>2.8691666666666666</v>
      </c>
      <c r="G48" s="5">
        <v>5.2666666666666666</v>
      </c>
      <c r="H48" s="5">
        <v>2.0916666666666668</v>
      </c>
      <c r="I48" s="16">
        <v>2.9558333333333331</v>
      </c>
      <c r="J48" s="15">
        <v>1.77</v>
      </c>
      <c r="K48" s="5">
        <v>3.74</v>
      </c>
      <c r="L48" s="5">
        <v>1.39</v>
      </c>
      <c r="M48" s="16">
        <v>2.15</v>
      </c>
      <c r="N48" s="15">
        <v>2.19</v>
      </c>
      <c r="O48" s="5">
        <v>4.4800000000000004</v>
      </c>
      <c r="P48" s="5">
        <v>1.53</v>
      </c>
      <c r="Q48" s="16">
        <v>2.33</v>
      </c>
      <c r="R48" s="15">
        <v>2.31</v>
      </c>
      <c r="S48" s="5">
        <v>4.6399999999999997</v>
      </c>
      <c r="T48" s="5">
        <v>1.6</v>
      </c>
      <c r="U48" s="16">
        <v>2.41</v>
      </c>
      <c r="V48" s="32">
        <f t="shared" si="2"/>
        <v>0.51046868170480597</v>
      </c>
      <c r="W48" s="32">
        <f t="shared" si="2"/>
        <v>0.56809196292337771</v>
      </c>
      <c r="X48" s="32">
        <f t="shared" si="4"/>
        <v>0.76194724612897624</v>
      </c>
      <c r="Y48" s="32">
        <f t="shared" si="5"/>
        <v>0.82206817707823054</v>
      </c>
      <c r="AA48" s="61">
        <f t="shared" si="3"/>
        <v>17.575436711096469</v>
      </c>
      <c r="AB48" s="61">
        <f t="shared" si="6"/>
        <v>35.903412056757475</v>
      </c>
      <c r="AC48" s="61">
        <f t="shared" si="7"/>
        <v>19.124875877837304</v>
      </c>
      <c r="AD48" s="61">
        <f t="shared" si="8"/>
        <v>29.158758240964836</v>
      </c>
    </row>
    <row r="49" spans="1:30">
      <c r="A49" s="12">
        <v>58</v>
      </c>
      <c r="B49" s="15">
        <v>1.5802286701245842</v>
      </c>
      <c r="C49" s="5">
        <v>3.2412568507025594</v>
      </c>
      <c r="D49" s="5">
        <v>1.6926052671696183</v>
      </c>
      <c r="E49" s="16">
        <v>2.621642022075843</v>
      </c>
      <c r="F49" s="15">
        <v>3.1291666666666664</v>
      </c>
      <c r="G49" s="5">
        <v>5.7416666666666671</v>
      </c>
      <c r="H49" s="5">
        <v>2.2616666666666667</v>
      </c>
      <c r="I49" s="16">
        <v>3.2225000000000001</v>
      </c>
      <c r="J49" s="15">
        <v>1.93</v>
      </c>
      <c r="K49" s="5">
        <v>4.08</v>
      </c>
      <c r="L49" s="5">
        <v>1.48</v>
      </c>
      <c r="M49" s="16">
        <v>2.33</v>
      </c>
      <c r="N49" s="15">
        <v>2.37</v>
      </c>
      <c r="O49" s="5">
        <v>4.8499999999999996</v>
      </c>
      <c r="P49" s="5">
        <v>1.62</v>
      </c>
      <c r="Q49" s="16">
        <v>2.5099999999999998</v>
      </c>
      <c r="R49" s="15">
        <v>2.4900000000000002</v>
      </c>
      <c r="S49" s="5">
        <v>5.03</v>
      </c>
      <c r="T49" s="5">
        <v>1.7</v>
      </c>
      <c r="U49" s="16">
        <v>2.6</v>
      </c>
      <c r="V49" s="32">
        <f t="shared" si="2"/>
        <v>0.50499984131810949</v>
      </c>
      <c r="W49" s="32">
        <f t="shared" si="2"/>
        <v>0.564514981254437</v>
      </c>
      <c r="X49" s="32">
        <f t="shared" si="4"/>
        <v>0.74838847479865211</v>
      </c>
      <c r="Y49" s="32">
        <f t="shared" si="5"/>
        <v>0.8135429083245439</v>
      </c>
      <c r="AA49" s="61">
        <f t="shared" si="3"/>
        <v>18.962744041495011</v>
      </c>
      <c r="AB49" s="61">
        <f t="shared" si="6"/>
        <v>38.895082208430715</v>
      </c>
      <c r="AC49" s="61">
        <f t="shared" si="7"/>
        <v>20.31126320603542</v>
      </c>
      <c r="AD49" s="61">
        <f t="shared" si="8"/>
        <v>31.459704264910116</v>
      </c>
    </row>
    <row r="50" spans="1:30">
      <c r="A50" s="12">
        <v>59</v>
      </c>
      <c r="B50" s="15">
        <v>1.7013472294389425</v>
      </c>
      <c r="C50" s="5">
        <v>3.5026470443493118</v>
      </c>
      <c r="D50" s="5">
        <v>1.7947315626316758</v>
      </c>
      <c r="E50" s="16">
        <v>2.8228804189390622</v>
      </c>
      <c r="F50" s="15">
        <v>3.3991666666666664</v>
      </c>
      <c r="G50" s="5">
        <v>6.2399999999999993</v>
      </c>
      <c r="H50" s="5">
        <v>2.4358333333333335</v>
      </c>
      <c r="I50" s="16">
        <v>3.5</v>
      </c>
      <c r="J50" s="15">
        <v>2.1</v>
      </c>
      <c r="K50" s="5">
        <v>4.45</v>
      </c>
      <c r="L50" s="5">
        <v>1.58</v>
      </c>
      <c r="M50" s="16">
        <v>2.5099999999999998</v>
      </c>
      <c r="N50" s="15">
        <v>2.5499999999999998</v>
      </c>
      <c r="O50" s="5">
        <v>5.24</v>
      </c>
      <c r="P50" s="5">
        <v>1.72</v>
      </c>
      <c r="Q50" s="16">
        <v>2.7</v>
      </c>
      <c r="R50" s="15">
        <v>2.69</v>
      </c>
      <c r="S50" s="5">
        <v>5.44</v>
      </c>
      <c r="T50" s="5">
        <v>1.8</v>
      </c>
      <c r="U50" s="16">
        <v>2.8</v>
      </c>
      <c r="V50" s="32">
        <f t="shared" si="2"/>
        <v>0.50051892015855137</v>
      </c>
      <c r="W50" s="32">
        <f t="shared" si="2"/>
        <v>0.5613216417226462</v>
      </c>
      <c r="X50" s="32">
        <f t="shared" si="4"/>
        <v>0.736803925815262</v>
      </c>
      <c r="Y50" s="32">
        <f t="shared" si="5"/>
        <v>0.80653726255401781</v>
      </c>
      <c r="AA50" s="61">
        <f t="shared" si="3"/>
        <v>20.416166753267309</v>
      </c>
      <c r="AB50" s="61">
        <f t="shared" si="6"/>
        <v>42.031764532191744</v>
      </c>
      <c r="AC50" s="61">
        <f t="shared" si="7"/>
        <v>21.536778751580108</v>
      </c>
      <c r="AD50" s="61">
        <f t="shared" si="8"/>
        <v>33.874565027268744</v>
      </c>
    </row>
    <row r="51" spans="1:30">
      <c r="A51" s="12">
        <v>60</v>
      </c>
      <c r="B51" s="15">
        <v>1.8283687371157094</v>
      </c>
      <c r="C51" s="5">
        <v>3.776440740108264</v>
      </c>
      <c r="D51" s="5">
        <v>1.9006376999796755</v>
      </c>
      <c r="E51" s="16">
        <v>3.0340454135171839</v>
      </c>
      <c r="F51" s="15">
        <v>3.6750000000000003</v>
      </c>
      <c r="G51" s="5">
        <v>6.7541666666666664</v>
      </c>
      <c r="H51" s="5">
        <v>2.6091666666666664</v>
      </c>
      <c r="I51" s="16">
        <v>3.7833333333333332</v>
      </c>
      <c r="J51" s="15">
        <v>2.2799999999999998</v>
      </c>
      <c r="K51" s="5">
        <v>4.84</v>
      </c>
      <c r="L51" s="5">
        <v>1.67</v>
      </c>
      <c r="M51" s="16">
        <v>2.71</v>
      </c>
      <c r="N51" s="15">
        <v>2.74</v>
      </c>
      <c r="O51" s="5">
        <v>5.65</v>
      </c>
      <c r="P51" s="5">
        <v>1.82</v>
      </c>
      <c r="Q51" s="16">
        <v>2.9</v>
      </c>
      <c r="R51" s="15">
        <v>2.89</v>
      </c>
      <c r="S51" s="5">
        <v>5.87</v>
      </c>
      <c r="T51" s="5">
        <v>1.91</v>
      </c>
      <c r="U51" s="16">
        <v>3.01</v>
      </c>
      <c r="V51" s="32">
        <f t="shared" si="2"/>
        <v>0.49751530261651949</v>
      </c>
      <c r="W51" s="32">
        <f t="shared" si="2"/>
        <v>0.55912756176803413</v>
      </c>
      <c r="X51" s="32">
        <f t="shared" si="4"/>
        <v>0.72844625997304724</v>
      </c>
      <c r="Y51" s="32">
        <f t="shared" si="5"/>
        <v>0.80195032956401335</v>
      </c>
      <c r="AA51" s="61">
        <f t="shared" si="3"/>
        <v>21.940424845388513</v>
      </c>
      <c r="AB51" s="61">
        <f t="shared" si="6"/>
        <v>45.31728888129917</v>
      </c>
      <c r="AC51" s="61">
        <f t="shared" si="7"/>
        <v>22.807652399756105</v>
      </c>
      <c r="AD51" s="61">
        <f t="shared" si="8"/>
        <v>36.408544962206207</v>
      </c>
    </row>
    <row r="52" spans="1:30">
      <c r="A52" s="12">
        <v>61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32" t="e">
        <f t="shared" si="2"/>
        <v>#DIV/0!</v>
      </c>
      <c r="W52" s="32" t="e">
        <f t="shared" si="2"/>
        <v>#DIV/0!</v>
      </c>
      <c r="X52" s="32" t="e">
        <f t="shared" si="4"/>
        <v>#DIV/0!</v>
      </c>
      <c r="Y52" s="32" t="e">
        <f t="shared" si="5"/>
        <v>#DIV/0!</v>
      </c>
    </row>
    <row r="53" spans="1:30">
      <c r="A53" s="12"/>
    </row>
  </sheetData>
  <mergeCells count="5"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5"/>
  <dimension ref="B1:K17"/>
  <sheetViews>
    <sheetView rightToLeft="1" zoomScale="115" zoomScaleNormal="115" workbookViewId="0">
      <selection activeCell="J14" sqref="J14"/>
    </sheetView>
  </sheetViews>
  <sheetFormatPr defaultRowHeight="14.25"/>
  <cols>
    <col min="2" max="2" width="13.125" bestFit="1" customWidth="1"/>
    <col min="9" max="9" width="10.375" bestFit="1" customWidth="1"/>
    <col min="10" max="10" width="9.375" customWidth="1"/>
  </cols>
  <sheetData>
    <row r="1" spans="2:11">
      <c r="B1" s="6" t="s">
        <v>16</v>
      </c>
      <c r="E1" t="s">
        <v>35</v>
      </c>
      <c r="F1">
        <v>11962</v>
      </c>
      <c r="J1">
        <v>0.65</v>
      </c>
    </row>
    <row r="2" spans="2:11">
      <c r="E2" t="s">
        <v>36</v>
      </c>
      <c r="F2">
        <f>תפריט!C39</f>
        <v>12160</v>
      </c>
      <c r="H2" t="s">
        <v>45</v>
      </c>
      <c r="I2" t="s">
        <v>34</v>
      </c>
      <c r="J2" t="s">
        <v>200</v>
      </c>
    </row>
    <row r="3" spans="2:11">
      <c r="G3" t="s">
        <v>39</v>
      </c>
      <c r="H3">
        <v>12</v>
      </c>
      <c r="I3" s="27">
        <f>H3/$F$1*$F$2</f>
        <v>12.198628991807389</v>
      </c>
      <c r="J3" s="28">
        <f>I3*$J$1</f>
        <v>7.9291088446748033</v>
      </c>
    </row>
    <row r="4" spans="2:11">
      <c r="G4" t="s">
        <v>40</v>
      </c>
      <c r="H4">
        <v>9.99</v>
      </c>
      <c r="I4" s="27">
        <f>H4/$F$1*$F$2</f>
        <v>10.155358635679653</v>
      </c>
      <c r="J4" s="28">
        <f>I4*$J$1</f>
        <v>6.6009831131917744</v>
      </c>
    </row>
    <row r="5" spans="2:11">
      <c r="G5" t="s">
        <v>18</v>
      </c>
      <c r="H5">
        <v>2.25</v>
      </c>
      <c r="I5" s="27">
        <f>H5/$F$1*$F$2</f>
        <v>2.2872429359638859</v>
      </c>
      <c r="J5" s="28">
        <f>I5*$J$1</f>
        <v>1.486707908376526</v>
      </c>
    </row>
    <row r="7" spans="2:11">
      <c r="B7" s="10" t="s">
        <v>9</v>
      </c>
      <c r="C7" s="10" t="s">
        <v>17</v>
      </c>
      <c r="D7" s="10" t="s">
        <v>18</v>
      </c>
    </row>
    <row r="8" spans="2:11">
      <c r="B8" s="9">
        <v>12</v>
      </c>
      <c r="C8" s="9">
        <v>9.99</v>
      </c>
      <c r="D8" s="9">
        <v>2.25</v>
      </c>
    </row>
    <row r="11" spans="2:11">
      <c r="B11" t="s">
        <v>197</v>
      </c>
      <c r="C11" t="s">
        <v>35</v>
      </c>
      <c r="D11">
        <v>12134</v>
      </c>
    </row>
    <row r="12" spans="2:11" ht="15" thickBot="1">
      <c r="J12" s="334" t="s">
        <v>34</v>
      </c>
      <c r="K12" s="334"/>
    </row>
    <row r="13" spans="2:11" ht="15" thickBot="1">
      <c r="B13" s="288"/>
      <c r="C13" s="289" t="s">
        <v>9</v>
      </c>
      <c r="D13" s="289" t="s">
        <v>18</v>
      </c>
      <c r="E13" s="289" t="s">
        <v>81</v>
      </c>
      <c r="F13" s="298" t="s">
        <v>82</v>
      </c>
      <c r="I13" s="106"/>
      <c r="J13" s="106" t="s">
        <v>230</v>
      </c>
      <c r="K13" s="106" t="s">
        <v>231</v>
      </c>
    </row>
    <row r="14" spans="2:11">
      <c r="B14" t="s">
        <v>197</v>
      </c>
      <c r="C14">
        <v>7</v>
      </c>
      <c r="D14">
        <v>3.5</v>
      </c>
      <c r="E14">
        <v>7</v>
      </c>
      <c r="I14" s="106" t="s">
        <v>39</v>
      </c>
      <c r="J14" s="293">
        <f>C14/$D$11*$F$2</f>
        <v>7.0149991758694572</v>
      </c>
      <c r="K14" s="293">
        <f>C15/$D$11*$F$2</f>
        <v>20.042854788198451</v>
      </c>
    </row>
    <row r="15" spans="2:11">
      <c r="B15" t="s">
        <v>231</v>
      </c>
      <c r="C15">
        <v>20</v>
      </c>
      <c r="D15">
        <v>3</v>
      </c>
      <c r="E15">
        <v>20</v>
      </c>
      <c r="I15" s="106" t="s">
        <v>40</v>
      </c>
      <c r="J15" s="293">
        <f>J14</f>
        <v>7.0149991758694572</v>
      </c>
      <c r="K15" s="25">
        <f>K14</f>
        <v>20.042854788198451</v>
      </c>
    </row>
    <row r="16" spans="2:11" ht="15" thickBot="1">
      <c r="B16" s="290" t="s">
        <v>198</v>
      </c>
      <c r="C16" s="291">
        <v>27</v>
      </c>
      <c r="D16" s="291">
        <v>6.5</v>
      </c>
      <c r="E16" s="291">
        <v>54</v>
      </c>
      <c r="F16" s="299">
        <v>67</v>
      </c>
      <c r="I16" s="106" t="s">
        <v>18</v>
      </c>
      <c r="J16" s="293">
        <f>D14/$D$11*$F$2</f>
        <v>3.5074995879347286</v>
      </c>
      <c r="K16" s="293">
        <f>D15/$D$11*$F$2</f>
        <v>3.0064282182297677</v>
      </c>
    </row>
    <row r="17" spans="2:6" ht="15" thickBot="1">
      <c r="B17" s="290" t="s">
        <v>199</v>
      </c>
      <c r="C17" s="291">
        <v>20</v>
      </c>
      <c r="D17" s="291">
        <v>5.45</v>
      </c>
      <c r="E17" s="291">
        <v>40</v>
      </c>
      <c r="F17" s="299">
        <v>50.9</v>
      </c>
    </row>
  </sheetData>
  <mergeCells count="1">
    <mergeCell ref="J12:K1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6"/>
  <dimension ref="A1:E7"/>
  <sheetViews>
    <sheetView rightToLeft="1" workbookViewId="0">
      <selection activeCell="E3" sqref="E3"/>
    </sheetView>
  </sheetViews>
  <sheetFormatPr defaultRowHeight="14.25"/>
  <cols>
    <col min="4" max="4" width="8.125" bestFit="1" customWidth="1"/>
  </cols>
  <sheetData>
    <row r="1" spans="1:5" ht="15">
      <c r="A1" s="1" t="s">
        <v>7</v>
      </c>
      <c r="D1" t="s">
        <v>35</v>
      </c>
      <c r="E1">
        <v>11962</v>
      </c>
    </row>
    <row r="2" spans="1:5">
      <c r="D2" t="s">
        <v>36</v>
      </c>
      <c r="E2">
        <f>תפריט!C39</f>
        <v>12160</v>
      </c>
    </row>
    <row r="4" spans="1:5">
      <c r="B4" t="s">
        <v>19</v>
      </c>
      <c r="C4" t="s">
        <v>20</v>
      </c>
      <c r="D4" t="s">
        <v>37</v>
      </c>
    </row>
    <row r="5" spans="1:5" ht="15">
      <c r="A5">
        <v>0</v>
      </c>
      <c r="B5" s="26" t="s">
        <v>21</v>
      </c>
      <c r="C5" s="10">
        <v>2.9</v>
      </c>
      <c r="D5" s="27">
        <f>C5/$E$1*$E$2</f>
        <v>2.9480020063534522</v>
      </c>
    </row>
    <row r="6" spans="1:5" ht="15">
      <c r="A6">
        <v>22</v>
      </c>
      <c r="B6" s="26" t="s">
        <v>22</v>
      </c>
      <c r="C6" s="10">
        <v>9</v>
      </c>
      <c r="D6" s="27">
        <f>C6/$E$1*$E$2</f>
        <v>9.1489717438555438</v>
      </c>
    </row>
    <row r="7" spans="1:5" ht="15">
      <c r="A7">
        <v>55</v>
      </c>
      <c r="B7" s="26" t="s">
        <v>23</v>
      </c>
      <c r="C7" s="10">
        <v>25</v>
      </c>
      <c r="D7" s="27">
        <f>C7/$E$1*$E$2</f>
        <v>25.413810399598731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7"/>
  <dimension ref="A2:H26"/>
  <sheetViews>
    <sheetView rightToLeft="1" workbookViewId="0">
      <selection activeCell="H5" sqref="H5"/>
    </sheetView>
  </sheetViews>
  <sheetFormatPr defaultRowHeight="14.25"/>
  <sheetData>
    <row r="2" spans="1:8" ht="15">
      <c r="A2" s="335" t="s">
        <v>5</v>
      </c>
      <c r="B2" s="336"/>
      <c r="C2" s="336"/>
      <c r="D2" s="336"/>
      <c r="F2" t="s">
        <v>35</v>
      </c>
      <c r="G2">
        <v>11962</v>
      </c>
    </row>
    <row r="3" spans="1:8">
      <c r="F3" t="s">
        <v>36</v>
      </c>
      <c r="G3">
        <f>תפריט!C39</f>
        <v>12160</v>
      </c>
    </row>
    <row r="4" spans="1:8" ht="29.25">
      <c r="B4" s="8" t="s">
        <v>8</v>
      </c>
      <c r="C4" s="7" t="s">
        <v>20</v>
      </c>
      <c r="D4" t="s">
        <v>34</v>
      </c>
    </row>
    <row r="5" spans="1:8" ht="15">
      <c r="A5">
        <v>0</v>
      </c>
      <c r="B5" s="8" t="s">
        <v>14</v>
      </c>
      <c r="C5" s="25">
        <v>3.4064008242721848</v>
      </c>
      <c r="D5" s="28">
        <f>C5/$G$2*$G$3</f>
        <v>3.4627849877236057</v>
      </c>
      <c r="H5" s="28">
        <f>C5/11962*11973</f>
        <v>3.409533277797264</v>
      </c>
    </row>
    <row r="6" spans="1:8" ht="15">
      <c r="A6">
        <v>22</v>
      </c>
      <c r="B6" s="8" t="s">
        <v>15</v>
      </c>
      <c r="C6" s="25">
        <v>12.768102858646092</v>
      </c>
      <c r="D6" s="28">
        <f t="shared" ref="D6:D26" si="0">C6/$G$2*$G$3</f>
        <v>12.979445808488254</v>
      </c>
      <c r="F6" t="s">
        <v>26</v>
      </c>
      <c r="H6" s="28">
        <f t="shared" ref="H6:H26" si="1">C6/11962*11973</f>
        <v>12.779844133637324</v>
      </c>
    </row>
    <row r="7" spans="1:8" ht="15">
      <c r="A7">
        <v>30</v>
      </c>
      <c r="B7" s="8" t="s">
        <v>10</v>
      </c>
      <c r="C7" s="25">
        <v>13.468263767099263</v>
      </c>
      <c r="D7" s="28">
        <f t="shared" si="0"/>
        <v>13.69119607155384</v>
      </c>
      <c r="H7" s="28">
        <f t="shared" si="1"/>
        <v>13.480648895124517</v>
      </c>
    </row>
    <row r="8" spans="1:8" ht="15">
      <c r="A8">
        <v>35</v>
      </c>
      <c r="B8" s="8" t="s">
        <v>11</v>
      </c>
      <c r="C8" s="25">
        <v>14.616842336022446</v>
      </c>
      <c r="D8" s="28">
        <f t="shared" si="0"/>
        <v>14.858786390740089</v>
      </c>
      <c r="H8" s="28">
        <f t="shared" si="1"/>
        <v>14.630283672395649</v>
      </c>
    </row>
    <row r="9" spans="1:8" ht="15">
      <c r="A9">
        <v>40</v>
      </c>
      <c r="B9" s="8" t="s">
        <v>59</v>
      </c>
      <c r="C9" s="25">
        <v>16.363311118905646</v>
      </c>
      <c r="D9" s="28">
        <f t="shared" si="0"/>
        <v>16.634163451420552</v>
      </c>
      <c r="H9" s="28">
        <f t="shared" si="1"/>
        <v>16.37835847071203</v>
      </c>
    </row>
    <row r="10" spans="1:8" ht="15">
      <c r="A10">
        <v>45</v>
      </c>
      <c r="B10" s="8" t="s">
        <v>12</v>
      </c>
      <c r="C10" s="25">
        <v>18.298587337776219</v>
      </c>
      <c r="D10" s="28">
        <f t="shared" si="0"/>
        <v>18.601473167309713</v>
      </c>
      <c r="H10" s="28">
        <f t="shared" si="1"/>
        <v>18.315414328305856</v>
      </c>
    </row>
    <row r="11" spans="1:8" ht="15">
      <c r="A11">
        <f>B11</f>
        <v>51</v>
      </c>
      <c r="B11" s="8">
        <v>51</v>
      </c>
      <c r="C11" s="25">
        <v>20.430537969133638</v>
      </c>
      <c r="D11" s="28">
        <f t="shared" si="0"/>
        <v>20.768712732374606</v>
      </c>
      <c r="H11" s="28">
        <f t="shared" si="1"/>
        <v>20.449325455980361</v>
      </c>
    </row>
    <row r="12" spans="1:8" ht="15">
      <c r="A12">
        <f t="shared" ref="A12:A25" si="2">B12</f>
        <v>52</v>
      </c>
      <c r="B12" s="8">
        <v>52</v>
      </c>
      <c r="C12" s="25">
        <v>22.593956506488951</v>
      </c>
      <c r="D12" s="28">
        <f t="shared" si="0"/>
        <v>22.96794107330761</v>
      </c>
      <c r="H12" s="28">
        <f t="shared" si="1"/>
        <v>22.614733426867765</v>
      </c>
    </row>
    <row r="13" spans="1:8" ht="15">
      <c r="A13">
        <f t="shared" si="2"/>
        <v>53</v>
      </c>
      <c r="B13" s="8">
        <v>53</v>
      </c>
      <c r="C13" s="25">
        <v>23.404255085934764</v>
      </c>
      <c r="D13" s="28">
        <f t="shared" si="0"/>
        <v>23.791652051911615</v>
      </c>
      <c r="H13" s="28">
        <f t="shared" si="1"/>
        <v>23.425777139600147</v>
      </c>
    </row>
    <row r="14" spans="1:8" ht="15">
      <c r="A14">
        <f t="shared" si="2"/>
        <v>54</v>
      </c>
      <c r="B14" s="8">
        <v>54</v>
      </c>
      <c r="C14" s="25">
        <v>24.489897842862149</v>
      </c>
      <c r="D14" s="28">
        <f t="shared" si="0"/>
        <v>24.895264819361621</v>
      </c>
      <c r="H14" s="28">
        <f t="shared" si="1"/>
        <v>24.512418230445451</v>
      </c>
    </row>
    <row r="15" spans="1:8" ht="15">
      <c r="A15">
        <f t="shared" si="2"/>
        <v>55</v>
      </c>
      <c r="B15" s="8">
        <v>55</v>
      </c>
      <c r="C15" s="25">
        <v>25.308063398807441</v>
      </c>
      <c r="D15" s="28">
        <f t="shared" si="0"/>
        <v>25.726972991932662</v>
      </c>
      <c r="H15" s="28">
        <f t="shared" si="1"/>
        <v>25.331336153981066</v>
      </c>
    </row>
    <row r="16" spans="1:8" ht="15">
      <c r="A16">
        <f t="shared" si="2"/>
        <v>56</v>
      </c>
      <c r="B16" s="8">
        <v>56</v>
      </c>
      <c r="C16" s="25">
        <v>26.676917309715883</v>
      </c>
      <c r="D16" s="28">
        <f t="shared" si="0"/>
        <v>27.118484742195715</v>
      </c>
      <c r="H16" s="28">
        <f t="shared" si="1"/>
        <v>26.701448833742539</v>
      </c>
    </row>
    <row r="17" spans="1:8" ht="15">
      <c r="A17">
        <f t="shared" si="2"/>
        <v>57</v>
      </c>
      <c r="B17" s="8">
        <v>57</v>
      </c>
      <c r="C17" s="25">
        <v>27.762560066643285</v>
      </c>
      <c r="D17" s="28">
        <f t="shared" si="0"/>
        <v>28.222097509645742</v>
      </c>
      <c r="H17" s="28">
        <f t="shared" si="1"/>
        <v>27.788089924587865</v>
      </c>
    </row>
    <row r="18" spans="1:8" ht="15">
      <c r="A18">
        <f t="shared" si="2"/>
        <v>58</v>
      </c>
      <c r="B18" s="8">
        <v>58</v>
      </c>
      <c r="C18" s="25">
        <v>28.824601894072256</v>
      </c>
      <c r="D18" s="28">
        <f t="shared" si="0"/>
        <v>29.301718695194669</v>
      </c>
      <c r="H18" s="28">
        <f t="shared" si="1"/>
        <v>28.851108383023501</v>
      </c>
    </row>
    <row r="19" spans="1:8" ht="15">
      <c r="A19">
        <f t="shared" si="2"/>
        <v>59</v>
      </c>
      <c r="B19" s="8">
        <v>59</v>
      </c>
      <c r="C19" s="25">
        <v>29.619166520519116</v>
      </c>
      <c r="D19" s="28">
        <f t="shared" si="0"/>
        <v>30.109435285864606</v>
      </c>
      <c r="H19" s="28">
        <f t="shared" si="1"/>
        <v>29.646403674149418</v>
      </c>
    </row>
    <row r="20" spans="1:8" ht="15">
      <c r="A20">
        <f t="shared" si="2"/>
        <v>60</v>
      </c>
      <c r="B20" s="8">
        <v>60</v>
      </c>
      <c r="C20" s="25">
        <v>30.571070676955454</v>
      </c>
      <c r="D20" s="28">
        <f t="shared" si="0"/>
        <v>31.077095755875131</v>
      </c>
      <c r="H20" s="28">
        <f t="shared" si="1"/>
        <v>30.599183181339882</v>
      </c>
    </row>
    <row r="21" spans="1:8" ht="15">
      <c r="A21">
        <f t="shared" si="2"/>
        <v>61</v>
      </c>
      <c r="B21" s="8">
        <v>61</v>
      </c>
      <c r="C21" s="25">
        <v>32.19166783584707</v>
      </c>
      <c r="D21" s="28">
        <f t="shared" si="0"/>
        <v>32.724517713083124</v>
      </c>
      <c r="H21" s="28">
        <f t="shared" si="1"/>
        <v>32.22127060680463</v>
      </c>
    </row>
    <row r="22" spans="1:8" ht="15">
      <c r="A22">
        <f t="shared" si="2"/>
        <v>62</v>
      </c>
      <c r="B22" s="8">
        <v>62</v>
      </c>
      <c r="C22" s="25">
        <v>33.898801736232905</v>
      </c>
      <c r="D22" s="28">
        <f t="shared" si="0"/>
        <v>34.45990880392845</v>
      </c>
      <c r="H22" s="28">
        <f t="shared" si="1"/>
        <v>33.929974351104882</v>
      </c>
    </row>
    <row r="23" spans="1:8" ht="15">
      <c r="A23">
        <f t="shared" si="2"/>
        <v>63</v>
      </c>
      <c r="B23" s="8">
        <v>63</v>
      </c>
      <c r="C23" s="25">
        <v>35.653137495615574</v>
      </c>
      <c r="D23" s="28">
        <f t="shared" si="0"/>
        <v>36.243283058575933</v>
      </c>
      <c r="H23" s="28">
        <f t="shared" si="1"/>
        <v>35.685923360224479</v>
      </c>
    </row>
    <row r="24" spans="1:8" ht="15">
      <c r="A24">
        <f t="shared" si="2"/>
        <v>64</v>
      </c>
      <c r="B24" s="8">
        <v>64</v>
      </c>
      <c r="C24" s="25">
        <v>37.501876972991937</v>
      </c>
      <c r="D24" s="28">
        <f t="shared" si="0"/>
        <v>38.122623640827783</v>
      </c>
      <c r="H24" s="28">
        <f t="shared" si="1"/>
        <v>37.536362898982816</v>
      </c>
    </row>
    <row r="25" spans="1:8" ht="15">
      <c r="A25">
        <f t="shared" si="2"/>
        <v>65</v>
      </c>
      <c r="B25" s="8">
        <v>65</v>
      </c>
      <c r="C25" s="25">
        <v>39.405685285864607</v>
      </c>
      <c r="D25" s="28">
        <f t="shared" si="0"/>
        <v>40.057944580848819</v>
      </c>
      <c r="H25" s="28">
        <f t="shared" si="1"/>
        <v>39.441921913363728</v>
      </c>
    </row>
    <row r="26" spans="1:8" ht="15">
      <c r="A26">
        <v>66</v>
      </c>
      <c r="B26" s="8" t="s">
        <v>13</v>
      </c>
      <c r="C26" s="25">
        <v>61.999641792353565</v>
      </c>
      <c r="D26" s="28">
        <f t="shared" si="0"/>
        <v>63.025885654156447</v>
      </c>
      <c r="H26" s="28">
        <f t="shared" si="1"/>
        <v>62.056655340231508</v>
      </c>
    </row>
  </sheetData>
  <mergeCells count="1">
    <mergeCell ref="A2: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5">
    <tabColor rgb="FFF79646"/>
  </sheetPr>
  <dimension ref="A1:AH70"/>
  <sheetViews>
    <sheetView showGridLines="0" showRowColHeaders="0" rightToLeft="1" zoomScaleNormal="100" workbookViewId="0">
      <selection activeCell="C12" sqref="C12"/>
    </sheetView>
  </sheetViews>
  <sheetFormatPr defaultColWidth="0" defaultRowHeight="14.25" zeroHeight="1"/>
  <cols>
    <col min="1" max="2" width="9" style="33" customWidth="1"/>
    <col min="3" max="3" width="7" style="33" customWidth="1"/>
    <col min="4" max="10" width="10" style="33" customWidth="1"/>
    <col min="11" max="11" width="9" style="33" customWidth="1"/>
    <col min="12" max="12" width="11.125" style="33" customWidth="1"/>
    <col min="13" max="13" width="6.875" style="33" customWidth="1"/>
    <col min="14" max="14" width="7.375" style="33" customWidth="1"/>
    <col min="15" max="15" width="12" style="33" customWidth="1"/>
    <col min="16" max="16" width="9" style="33" customWidth="1"/>
    <col min="17" max="18" width="9" style="33" hidden="1" customWidth="1"/>
    <col min="19" max="19" width="10.125" style="33" hidden="1" customWidth="1"/>
    <col min="20" max="34" width="0" style="33" hidden="1" customWidth="1"/>
    <col min="35" max="16384" width="9" style="33" hidden="1"/>
  </cols>
  <sheetData>
    <row r="1" spans="2:34" ht="14.25" customHeight="1"/>
    <row r="2" spans="2:34"/>
    <row r="3" spans="2:34" ht="16.5" customHeight="1"/>
    <row r="4" spans="2:34"/>
    <row r="5" spans="2:34"/>
    <row r="6" spans="2:34"/>
    <row r="7" spans="2:34">
      <c r="Z7" s="33">
        <v>4</v>
      </c>
      <c r="AA7" s="33">
        <v>5</v>
      </c>
      <c r="AB7" s="33">
        <v>6</v>
      </c>
    </row>
    <row r="8" spans="2:34"/>
    <row r="9" spans="2:34"/>
    <row r="10" spans="2:34" ht="46.5" customHeight="1">
      <c r="B10" s="35" t="s">
        <v>46</v>
      </c>
      <c r="C10" s="35" t="s">
        <v>19</v>
      </c>
      <c r="D10" s="35" t="s">
        <v>72</v>
      </c>
      <c r="E10" s="35" t="s">
        <v>73</v>
      </c>
      <c r="F10" s="35" t="s">
        <v>117</v>
      </c>
      <c r="G10" s="35" t="s">
        <v>64</v>
      </c>
      <c r="H10" s="35" t="s">
        <v>240</v>
      </c>
      <c r="I10" s="35" t="s">
        <v>238</v>
      </c>
      <c r="J10" s="35" t="s">
        <v>165</v>
      </c>
      <c r="K10" s="35" t="s">
        <v>121</v>
      </c>
      <c r="L10" s="35" t="s">
        <v>100</v>
      </c>
      <c r="M10" s="35" t="s">
        <v>27</v>
      </c>
      <c r="N10" s="35" t="s">
        <v>47</v>
      </c>
      <c r="O10" s="35" t="s">
        <v>38</v>
      </c>
      <c r="Q10" s="35" t="s">
        <v>72</v>
      </c>
      <c r="R10" s="35" t="s">
        <v>73</v>
      </c>
      <c r="S10" s="35" t="s">
        <v>117</v>
      </c>
      <c r="T10" s="35" t="s">
        <v>64</v>
      </c>
      <c r="U10" s="35" t="s">
        <v>230</v>
      </c>
      <c r="V10" s="35" t="s">
        <v>231</v>
      </c>
      <c r="W10" s="35" t="s">
        <v>118</v>
      </c>
      <c r="X10" s="35" t="s">
        <v>52</v>
      </c>
      <c r="Y10" s="111"/>
      <c r="Z10" s="35" t="s">
        <v>72</v>
      </c>
      <c r="AA10" s="35" t="s">
        <v>73</v>
      </c>
      <c r="AB10" s="35" t="s">
        <v>85</v>
      </c>
      <c r="AC10" s="35" t="s">
        <v>64</v>
      </c>
      <c r="AD10" s="35" t="s">
        <v>230</v>
      </c>
      <c r="AE10" s="35" t="s">
        <v>231</v>
      </c>
      <c r="AF10" s="35" t="s">
        <v>84</v>
      </c>
      <c r="AG10" s="35" t="s">
        <v>103</v>
      </c>
      <c r="AH10" s="33" t="s">
        <v>32</v>
      </c>
    </row>
    <row r="11" spans="2:34" ht="27" customHeight="1">
      <c r="S11" s="36"/>
      <c r="T11" s="36"/>
      <c r="U11" s="36"/>
      <c r="V11" s="36"/>
      <c r="W11" s="36"/>
      <c r="X11" s="37"/>
      <c r="Y11" s="112"/>
      <c r="Z11" s="112"/>
    </row>
    <row r="12" spans="2:34" ht="35.25" customHeight="1">
      <c r="B12" s="38" t="s">
        <v>39</v>
      </c>
      <c r="C12" s="29"/>
      <c r="D12" s="39"/>
      <c r="E12" s="39"/>
      <c r="F12" s="40"/>
      <c r="G12" s="39"/>
      <c r="H12" s="39"/>
      <c r="I12" s="39"/>
      <c r="J12" s="39"/>
      <c r="K12" s="172"/>
      <c r="L12" s="172"/>
      <c r="M12" s="29"/>
      <c r="N12" s="39"/>
      <c r="O12" s="218" t="str">
        <f>IF(SUM(Z12:AG12)&gt;0,SUM(Z12:AG12),"")</f>
        <v/>
      </c>
      <c r="Q12" s="182" t="b">
        <v>0</v>
      </c>
      <c r="R12" s="182" t="b">
        <v>0</v>
      </c>
      <c r="S12" s="181" t="b">
        <v>0</v>
      </c>
      <c r="T12" s="182" t="b">
        <v>0</v>
      </c>
      <c r="U12" s="182" t="b">
        <v>0</v>
      </c>
      <c r="V12" s="182" t="b">
        <v>0</v>
      </c>
      <c r="W12" s="182" t="b">
        <v>0</v>
      </c>
      <c r="X12" s="181" t="b">
        <v>0</v>
      </c>
      <c r="Y12" s="114"/>
      <c r="Z12" s="43" t="str">
        <f>IF(AND(Q12=TRUE,$C12&gt;0),VLOOKUP($C12,תעריפים!$T$7:$AB$36,Z$7),"")</f>
        <v/>
      </c>
      <c r="AA12" s="43" t="str">
        <f>IF(AND(R12=TRUE,$C12&gt;0),VLOOKUP($C12,תעריפים!$T$7:$AB$30,AA$7),"")</f>
        <v/>
      </c>
      <c r="AB12" s="43" t="str">
        <f>IF(AND(S12=TRUE,$C12&gt;0),VLOOKUP($C12,תעריפים!$T$7:$AB$36,AB$7),"")</f>
        <v/>
      </c>
      <c r="AC12" s="44" t="str">
        <f>IF(AND(T12=TRUE,U12=FALSE,C12&gt;0),'לא לבד'!I3,IF(AND(T12=TRUE,$U$12=TRUE,C12&gt;0),'לא לבד'!$J$3,""))</f>
        <v/>
      </c>
      <c r="AD12" s="44" t="str">
        <f>IF(AND(U12=TRUE,$C12&gt;0),'לא לבד'!$J$14,"")</f>
        <v/>
      </c>
      <c r="AE12" s="44" t="str">
        <f>IF(AND(V12=TRUE,$C12&gt;0),'לא לבד'!$K$15,"")</f>
        <v/>
      </c>
      <c r="AF12" s="44" t="str">
        <f>IF(AND(W12=TRUE,C12&gt;0),VLOOKUP(C12,תעריפים!$T$54:$W$57,4),"")</f>
        <v/>
      </c>
      <c r="AG12" s="43" t="str">
        <f>IF(L12&gt;0,VLOOKUP($C12,'מחלות קשות'!$A$10:$U$52,$AH12)*L12/1000,"")</f>
        <v/>
      </c>
      <c r="AH12" s="33" t="str">
        <f>IF(L12&gt;0,VLOOKUP(M12&amp;X12&amp;K12,'טבלת עזר'!$F$2:$G$21,2,FALSE),"")</f>
        <v/>
      </c>
    </row>
    <row r="13" spans="2:34" ht="9" customHeight="1">
      <c r="B13" s="45"/>
      <c r="C13" s="48"/>
      <c r="D13" s="47"/>
      <c r="E13" s="47"/>
      <c r="F13" s="47"/>
      <c r="G13" s="47"/>
      <c r="H13" s="47"/>
      <c r="I13" s="47"/>
      <c r="J13" s="47"/>
      <c r="K13" s="47"/>
      <c r="L13" s="46"/>
      <c r="M13" s="48"/>
      <c r="N13" s="49"/>
      <c r="O13" s="50"/>
      <c r="Q13" s="37"/>
      <c r="R13" s="37"/>
      <c r="S13" s="42"/>
      <c r="T13" s="37"/>
      <c r="U13" s="37"/>
      <c r="V13" s="37"/>
      <c r="W13" s="37"/>
      <c r="X13" s="42"/>
      <c r="Y13" s="114"/>
      <c r="Z13" s="114"/>
      <c r="AA13" s="114"/>
      <c r="AB13" s="114"/>
      <c r="AC13" s="44"/>
      <c r="AD13" s="44"/>
      <c r="AE13" s="44"/>
      <c r="AF13" s="44"/>
      <c r="AG13" s="43"/>
    </row>
    <row r="14" spans="2:34" ht="35.25" customHeight="1">
      <c r="B14" s="38" t="s">
        <v>40</v>
      </c>
      <c r="C14" s="29"/>
      <c r="D14" s="39"/>
      <c r="E14" s="39"/>
      <c r="F14" s="40"/>
      <c r="G14" s="39"/>
      <c r="H14" s="39"/>
      <c r="I14" s="39"/>
      <c r="J14" s="39"/>
      <c r="K14" s="172"/>
      <c r="L14" s="172"/>
      <c r="M14" s="29"/>
      <c r="N14" s="39"/>
      <c r="O14" s="218" t="str">
        <f>IF(SUM(Z14:AG14)&gt;0,SUM(Z14:AG14),"")</f>
        <v/>
      </c>
      <c r="Q14" s="182" t="b">
        <v>0</v>
      </c>
      <c r="R14" s="181" t="b">
        <v>0</v>
      </c>
      <c r="S14" s="181" t="b">
        <v>0</v>
      </c>
      <c r="T14" s="181" t="b">
        <v>0</v>
      </c>
      <c r="U14" s="181" t="b">
        <v>0</v>
      </c>
      <c r="V14" s="181" t="b">
        <v>0</v>
      </c>
      <c r="W14" s="181" t="b">
        <v>0</v>
      </c>
      <c r="X14" s="181" t="b">
        <v>0</v>
      </c>
      <c r="Y14" s="114"/>
      <c r="Z14" s="43" t="str">
        <f>IF(AND(Q14=TRUE,$C14&gt;0),VLOOKUP($C14,תעריפים!$T$7:$AB$36,Z$7),"")</f>
        <v/>
      </c>
      <c r="AA14" s="43" t="str">
        <f>IF(AND(R14=TRUE,$C14&gt;0),VLOOKUP($C14,תעריפים!$T$7:$AB$30,AA$7),"")</f>
        <v/>
      </c>
      <c r="AB14" s="43" t="str">
        <f>IF(AND(S14=TRUE,$C14&gt;0),VLOOKUP($C14,תעריפים!$T$7:$AB$36,AB$7),"")</f>
        <v/>
      </c>
      <c r="AC14" s="44" t="str">
        <f>IF(AND(T14=TRUE,U14=FALSE,C14&gt;0),'לא לבד'!I4,IF(AND(T14=TRUE,$U$14=TRUE,C14&gt;0),'לא לבד'!$J$4,""))</f>
        <v/>
      </c>
      <c r="AD14" s="44" t="str">
        <f>IF(AND(U14=TRUE,C14&gt;0),'לא לבד'!$J$15,"")</f>
        <v/>
      </c>
      <c r="AE14" s="44" t="str">
        <f>IF(AND(V14=TRUE,$C14&gt;0),'לא לבד'!$K$15,"")</f>
        <v/>
      </c>
      <c r="AF14" s="44" t="str">
        <f>IF(AND(W14=TRUE,C14&gt;0),VLOOKUP(C14,תעריפים!$T$54:$W$57,4),"")</f>
        <v/>
      </c>
      <c r="AG14" s="43" t="str">
        <f>IF(L14&gt;0,VLOOKUP($C14,'מחלות קשות'!$A$10:$U$52,$AH14)*L14/1000,"")</f>
        <v/>
      </c>
      <c r="AH14" s="33" t="str">
        <f>IF(L14&gt;0,VLOOKUP(M14&amp;X14&amp;K14,'טבלת עזר'!$F$2:$G$21,2,FALSE),"")</f>
        <v/>
      </c>
    </row>
    <row r="15" spans="2:34" ht="9" customHeight="1">
      <c r="B15" s="45"/>
      <c r="C15" s="48"/>
      <c r="D15" s="47"/>
      <c r="E15" s="47"/>
      <c r="F15" s="47"/>
      <c r="G15" s="47"/>
      <c r="H15" s="47"/>
      <c r="I15" s="47"/>
      <c r="J15" s="47"/>
      <c r="K15" s="47"/>
      <c r="L15" s="46"/>
      <c r="M15" s="48"/>
      <c r="N15" s="51"/>
      <c r="O15" s="50"/>
      <c r="Q15" s="42"/>
      <c r="R15" s="42"/>
      <c r="S15" s="42"/>
      <c r="T15" s="42"/>
      <c r="U15" s="42"/>
      <c r="V15" s="42"/>
      <c r="W15" s="42"/>
      <c r="X15" s="42"/>
      <c r="Y15" s="114"/>
      <c r="Z15" s="114"/>
      <c r="AA15" s="114"/>
      <c r="AB15" s="114"/>
      <c r="AC15" s="44"/>
      <c r="AD15" s="44"/>
      <c r="AE15" s="44"/>
      <c r="AF15" s="44"/>
      <c r="AG15" s="43"/>
      <c r="AH15" s="33" t="str">
        <f>IF(L15&gt;0,VLOOKUP(M15&amp;X15,'טבלת עזר'!$F$2:$G$5,2,FALSE),"")</f>
        <v/>
      </c>
    </row>
    <row r="16" spans="2:34" ht="35.25" customHeight="1">
      <c r="B16" s="38" t="s">
        <v>51</v>
      </c>
      <c r="C16" s="29"/>
      <c r="D16" s="39"/>
      <c r="E16" s="39"/>
      <c r="F16" s="40"/>
      <c r="G16" s="39"/>
      <c r="H16" s="39"/>
      <c r="I16" s="39"/>
      <c r="J16" s="39"/>
      <c r="K16" s="172"/>
      <c r="L16" s="172"/>
      <c r="M16" s="40"/>
      <c r="N16" s="40"/>
      <c r="O16" s="218" t="str">
        <f>IF(SUM(Z16:AG16)&gt;0,SUM(Z16:AG16),"")</f>
        <v/>
      </c>
      <c r="Q16" s="182" t="b">
        <v>0</v>
      </c>
      <c r="R16" s="181" t="b">
        <v>0</v>
      </c>
      <c r="S16" s="181" t="b">
        <v>0</v>
      </c>
      <c r="T16" s="181" t="b">
        <v>0</v>
      </c>
      <c r="U16" s="181" t="b">
        <v>0</v>
      </c>
      <c r="V16" s="181" t="b">
        <v>0</v>
      </c>
      <c r="W16" s="181" t="b">
        <v>0</v>
      </c>
      <c r="X16" s="181" t="b">
        <v>0</v>
      </c>
      <c r="Y16" s="114"/>
      <c r="Z16" s="43" t="str">
        <f>IF(Q16=TRUE,VLOOKUP($C16,תעריפים!$T$7:$AB$30,Z$7),"")</f>
        <v/>
      </c>
      <c r="AA16" s="43" t="str">
        <f>IF(R16=TRUE,VLOOKUP($C16,תעריפים!$T$7:$AB$30,AA$7),"")</f>
        <v/>
      </c>
      <c r="AB16" s="43" t="str">
        <f>IF(S16=TRUE,VLOOKUP($C16,תעריפים!$T$7:$AB$30,AB$7),"")</f>
        <v/>
      </c>
      <c r="AC16" s="44" t="str">
        <f>IF(AND(T16=TRUE,U16=FALSE,C16&gt;0),'לא לבד'!$I$5,IF(AND(T16=TRUE,$U$16=TRUE,C16&gt;0),'לא לבד'!$J$5,""))</f>
        <v/>
      </c>
      <c r="AD16" s="44" t="str">
        <f>IF(AND(U16=TRUE,C16&gt;0),'לא לבד'!$J$16,"")</f>
        <v/>
      </c>
      <c r="AE16" s="44" t="str">
        <f>IF(AND(V16=TRUE,$C16&gt;0),'לא לבד'!$K$16,"")</f>
        <v/>
      </c>
      <c r="AF16" s="44" t="str">
        <f>IF(AND(W16=TRUE,C16&gt;0),VLOOKUP(C16,תעריפים!$T$54:$W$57,4),"")</f>
        <v/>
      </c>
      <c r="AG16" s="43" t="str">
        <f>IF(L16&gt;0,VLOOKUP($C16,'מחלות קשות'!$A$10:$I$52,$AH16)*L16/1000,"")</f>
        <v/>
      </c>
      <c r="AH16" s="33" t="str">
        <f>IF(L16&gt;0,2,"")</f>
        <v/>
      </c>
    </row>
    <row r="17" spans="2:34" ht="9" customHeight="1">
      <c r="B17" s="45"/>
      <c r="C17" s="48"/>
      <c r="D17" s="47"/>
      <c r="E17" s="47"/>
      <c r="F17" s="47"/>
      <c r="G17" s="47"/>
      <c r="H17" s="47"/>
      <c r="I17" s="47"/>
      <c r="J17" s="47"/>
      <c r="K17" s="47"/>
      <c r="L17" s="46"/>
      <c r="M17" s="48"/>
      <c r="N17" s="48"/>
      <c r="O17" s="50"/>
      <c r="Q17" s="42"/>
      <c r="R17" s="42"/>
      <c r="S17" s="42"/>
      <c r="T17" s="42"/>
      <c r="U17" s="42"/>
      <c r="V17" s="42"/>
      <c r="W17" s="42"/>
      <c r="X17" s="42"/>
      <c r="Y17" s="114"/>
      <c r="Z17" s="114"/>
      <c r="AA17" s="114"/>
      <c r="AB17" s="114"/>
      <c r="AC17" s="44"/>
      <c r="AD17" s="44"/>
      <c r="AE17" s="44"/>
      <c r="AF17" s="44"/>
    </row>
    <row r="18" spans="2:34" ht="35.25" customHeight="1">
      <c r="B18" s="38" t="s">
        <v>41</v>
      </c>
      <c r="C18" s="29"/>
      <c r="D18" s="39"/>
      <c r="E18" s="39"/>
      <c r="F18" s="39"/>
      <c r="G18" s="39"/>
      <c r="H18" s="39"/>
      <c r="I18" s="39"/>
      <c r="J18" s="39"/>
      <c r="K18" s="172"/>
      <c r="L18" s="172"/>
      <c r="M18" s="40"/>
      <c r="N18" s="40"/>
      <c r="O18" s="218" t="str">
        <f>IF(SUM(Z18:AG18)&gt;0,SUM(Z18:AG18),"")</f>
        <v/>
      </c>
      <c r="Q18" s="182" t="b">
        <v>0</v>
      </c>
      <c r="R18" s="31" t="b">
        <v>0</v>
      </c>
      <c r="S18" s="31" t="b">
        <v>0</v>
      </c>
      <c r="T18" s="31" t="b">
        <v>0</v>
      </c>
      <c r="U18" s="31" t="b">
        <v>0</v>
      </c>
      <c r="V18" s="31" t="b">
        <v>0</v>
      </c>
      <c r="W18" s="31" t="b">
        <v>0</v>
      </c>
      <c r="X18" s="31" t="b">
        <v>0</v>
      </c>
      <c r="Y18" s="41"/>
      <c r="Z18" s="43" t="str">
        <f>IF(Q18=TRUE,VLOOKUP($C18,תעריפים!$T$7:$AB$30,Z$7),"")</f>
        <v/>
      </c>
      <c r="AA18" s="43" t="str">
        <f>IF(R18=TRUE,VLOOKUP($C18,תעריפים!$T$7:$AB$30,AA$7),"")</f>
        <v/>
      </c>
      <c r="AB18" s="43" t="str">
        <f>IF(S18=TRUE,VLOOKUP($C18,תעריפים!$T$7:$AB$30,AB$7),"")</f>
        <v/>
      </c>
      <c r="AC18" s="44" t="str">
        <f>IF(AND(T18=TRUE,U18=FALSE,C18&gt;0),'לא לבד'!$I$5,IF(AND(T18=TRUE,$U$16=TRUE,C18&gt;0),'לא לבד'!$J$5,""))</f>
        <v/>
      </c>
      <c r="AD18" s="44" t="str">
        <f>IF(AND(U18=TRUE,C18&gt;0),'לא לבד'!$J$16,"")</f>
        <v/>
      </c>
      <c r="AE18" s="44" t="str">
        <f>IF(AND(V18=TRUE,$C18&gt;0),'לא לבד'!$K$16,"")</f>
        <v/>
      </c>
      <c r="AF18" s="44" t="str">
        <f>IF(AND(W18=TRUE,C18&gt;0),VLOOKUP(C18,תעריפים!$T$54:$W$57,4),"")</f>
        <v/>
      </c>
      <c r="AG18" s="43" t="str">
        <f>IF(L18&gt;0,VLOOKUP($C18,'מחלות קשות'!$A$10:$I$52,$AH18)*L18/1000,"")</f>
        <v/>
      </c>
      <c r="AH18" s="33" t="str">
        <f>IF(L18&gt;0,2,"")</f>
        <v/>
      </c>
    </row>
    <row r="19" spans="2:34" ht="9" customHeight="1">
      <c r="B19" s="45"/>
      <c r="C19" s="48"/>
      <c r="D19" s="47"/>
      <c r="E19" s="47"/>
      <c r="F19" s="47"/>
      <c r="G19" s="47"/>
      <c r="H19" s="47"/>
      <c r="I19" s="47"/>
      <c r="J19" s="47"/>
      <c r="K19" s="47"/>
      <c r="L19" s="46"/>
      <c r="M19" s="48"/>
      <c r="N19" s="48"/>
      <c r="O19" s="50"/>
      <c r="Q19" s="52"/>
      <c r="R19" s="52"/>
      <c r="S19" s="52"/>
      <c r="T19" s="52"/>
      <c r="U19" s="52"/>
      <c r="V19" s="52"/>
      <c r="W19" s="52"/>
      <c r="X19" s="52"/>
      <c r="Y19" s="41"/>
      <c r="Z19" s="41"/>
      <c r="AA19" s="41"/>
      <c r="AB19" s="41"/>
      <c r="AC19" s="44"/>
      <c r="AD19" s="44"/>
      <c r="AE19" s="44"/>
      <c r="AF19" s="44"/>
    </row>
    <row r="20" spans="2:34" ht="35.25" customHeight="1">
      <c r="B20" s="38" t="s">
        <v>42</v>
      </c>
      <c r="C20" s="29"/>
      <c r="D20" s="39"/>
      <c r="E20" s="39"/>
      <c r="F20" s="39"/>
      <c r="G20" s="39"/>
      <c r="H20" s="39"/>
      <c r="I20" s="39"/>
      <c r="J20" s="39"/>
      <c r="K20" s="172"/>
      <c r="L20" s="172"/>
      <c r="M20" s="40"/>
      <c r="N20" s="40"/>
      <c r="O20" s="218" t="str">
        <f>IF(SUM(Z20:AG20)&gt;0,SUM(Z20:AG20),"")</f>
        <v/>
      </c>
      <c r="Q20" s="182" t="b">
        <v>0</v>
      </c>
      <c r="R20" s="31" t="b">
        <v>0</v>
      </c>
      <c r="S20" s="31" t="b">
        <v>0</v>
      </c>
      <c r="T20" s="31" t="b">
        <v>0</v>
      </c>
      <c r="U20" s="31" t="b">
        <v>0</v>
      </c>
      <c r="V20" s="31" t="b">
        <v>0</v>
      </c>
      <c r="W20" s="31" t="b">
        <v>0</v>
      </c>
      <c r="X20" s="31" t="b">
        <v>0</v>
      </c>
      <c r="Y20" s="41"/>
      <c r="Z20" s="43" t="str">
        <f>IF(Q20=TRUE,VLOOKUP($C20,תעריפים!$T$7:$AB$30,Z$7),"")</f>
        <v/>
      </c>
      <c r="AA20" s="43" t="str">
        <f>IF(R20=TRUE,VLOOKUP($C20,תעריפים!$T$7:$AB$30,AA$7),"")</f>
        <v/>
      </c>
      <c r="AB20" s="43" t="str">
        <f>IF(S20=TRUE,VLOOKUP($C20,תעריפים!$T$7:$AB$30,AB$7),"")</f>
        <v/>
      </c>
      <c r="AC20" s="44" t="str">
        <f>IF(AND(T20=TRUE,U20=FALSE,C20&gt;0),'לא לבד'!$I$5,IF(AND(T20=TRUE,$U$16=TRUE,C20&gt;0),'לא לבד'!$J$5,""))</f>
        <v/>
      </c>
      <c r="AD20" s="44" t="str">
        <f>IF(AND(U20=TRUE,C20&gt;0),'לא לבד'!$J$16,"")</f>
        <v/>
      </c>
      <c r="AE20" s="44" t="str">
        <f>IF(AND(V20=TRUE,$C20&gt;0),'לא לבד'!$K$16,"")</f>
        <v/>
      </c>
      <c r="AF20" s="44" t="str">
        <f>IF(AND(W20=TRUE,C20&gt;0),VLOOKUP(C20,תעריפים!$T$54:$W$57,4),"")</f>
        <v/>
      </c>
      <c r="AG20" s="43" t="str">
        <f>IF(L20&gt;0,VLOOKUP($C20,'מחלות קשות'!$A$10:$I$52,$AH20)*L20/1000,"")</f>
        <v/>
      </c>
      <c r="AH20" s="33" t="str">
        <f>IF(L20&gt;0,2,"")</f>
        <v/>
      </c>
    </row>
    <row r="21" spans="2:34" ht="9" customHeight="1">
      <c r="B21" s="45"/>
      <c r="C21" s="48"/>
      <c r="D21" s="47"/>
      <c r="E21" s="47"/>
      <c r="F21" s="47"/>
      <c r="G21" s="47"/>
      <c r="H21" s="47"/>
      <c r="I21" s="47"/>
      <c r="J21" s="47"/>
      <c r="K21" s="47"/>
      <c r="L21" s="46"/>
      <c r="M21" s="48"/>
      <c r="N21" s="48"/>
      <c r="O21" s="50"/>
      <c r="Q21" s="52"/>
      <c r="R21" s="52"/>
      <c r="S21" s="52"/>
      <c r="T21" s="52"/>
      <c r="U21" s="52"/>
      <c r="V21" s="52"/>
      <c r="W21" s="52"/>
      <c r="X21" s="52"/>
      <c r="Y21" s="41"/>
      <c r="Z21" s="41"/>
      <c r="AA21" s="41"/>
      <c r="AB21" s="41"/>
      <c r="AC21" s="44"/>
      <c r="AD21" s="44"/>
      <c r="AE21" s="44"/>
      <c r="AF21" s="44"/>
    </row>
    <row r="22" spans="2:34" ht="35.25" customHeight="1">
      <c r="B22" s="38" t="s">
        <v>43</v>
      </c>
      <c r="C22" s="29"/>
      <c r="D22" s="39"/>
      <c r="E22" s="39"/>
      <c r="F22" s="39"/>
      <c r="G22" s="39"/>
      <c r="H22" s="39"/>
      <c r="I22" s="39"/>
      <c r="J22" s="39"/>
      <c r="K22" s="172"/>
      <c r="L22" s="172"/>
      <c r="M22" s="40"/>
      <c r="N22" s="40"/>
      <c r="O22" s="218" t="str">
        <f>IF(SUM(Z22:AG22)&gt;0,SUM(Z22:AG22),"")</f>
        <v/>
      </c>
      <c r="Q22" s="182" t="b">
        <v>0</v>
      </c>
      <c r="R22" s="31" t="b">
        <v>0</v>
      </c>
      <c r="S22" s="31" t="b">
        <v>0</v>
      </c>
      <c r="T22" s="31" t="b">
        <v>0</v>
      </c>
      <c r="U22" s="31" t="b">
        <v>0</v>
      </c>
      <c r="V22" s="31" t="b">
        <v>0</v>
      </c>
      <c r="W22" s="31" t="b">
        <v>0</v>
      </c>
      <c r="X22" s="31" t="b">
        <v>0</v>
      </c>
      <c r="Y22" s="41"/>
      <c r="Z22" s="43" t="str">
        <f>IF(AND(Q22=TRUE,$Z$31&gt;3),0,IF(Q22=TRUE,VLOOKUP($C22,תעריפים!$T$7:$AB$30,Z$7),""))</f>
        <v/>
      </c>
      <c r="AA22" s="43" t="str">
        <f>IF(R22=TRUE,VLOOKUP($C22,תעריפים!$T$7:$AB$30,AA$7),"")</f>
        <v/>
      </c>
      <c r="AB22" s="43" t="str">
        <f>IF(S22=TRUE,0,"")</f>
        <v/>
      </c>
      <c r="AC22" s="44" t="str">
        <f>IF(AND(T22=TRUE,U22=FALSE,C22&gt;0),'לא לבד'!$I$5,IF(AND(T22=TRUE,$U$16=TRUE,C22&gt;0),'לא לבד'!$J$5,""))</f>
        <v/>
      </c>
      <c r="AD22" s="44" t="str">
        <f>IF(AND(U22=TRUE,C22&gt;0),'לא לבד'!$J$16,"")</f>
        <v/>
      </c>
      <c r="AE22" s="44" t="str">
        <f>IF(AND(V22=TRUE,$C22&gt;0),'לא לבד'!$K$16,"")</f>
        <v/>
      </c>
      <c r="AF22" s="44" t="str">
        <f>IF(AND(W22=TRUE,C22&gt;0),VLOOKUP(C22,תעריפים!$T$54:$W$57,4),"")</f>
        <v/>
      </c>
      <c r="AG22" s="43" t="str">
        <f>IF(L22&gt;0,VLOOKUP($C22,'מחלות קשות'!$A$10:$I$52,$AH22)*L22/1000,"")</f>
        <v/>
      </c>
      <c r="AH22" s="33" t="str">
        <f>IF(L22&gt;0,2,"")</f>
        <v/>
      </c>
    </row>
    <row r="23" spans="2:34" ht="9" customHeight="1">
      <c r="B23" s="45"/>
      <c r="C23" s="48"/>
      <c r="D23" s="47"/>
      <c r="E23" s="47"/>
      <c r="F23" s="47"/>
      <c r="G23" s="47"/>
      <c r="H23" s="47"/>
      <c r="I23" s="47"/>
      <c r="J23" s="47"/>
      <c r="K23" s="47"/>
      <c r="L23" s="46"/>
      <c r="M23" s="48"/>
      <c r="N23" s="48"/>
      <c r="O23" s="50"/>
      <c r="Q23" s="52"/>
      <c r="R23" s="52"/>
      <c r="S23" s="52"/>
      <c r="T23" s="52"/>
      <c r="U23" s="52"/>
      <c r="V23" s="52"/>
      <c r="W23" s="52"/>
      <c r="X23" s="52"/>
      <c r="Y23" s="41"/>
      <c r="Z23" s="41"/>
      <c r="AA23" s="41"/>
      <c r="AB23" s="41"/>
      <c r="AC23" s="44"/>
      <c r="AD23" s="44"/>
      <c r="AE23" s="44"/>
      <c r="AF23" s="44"/>
    </row>
    <row r="24" spans="2:34" ht="35.25" customHeight="1">
      <c r="B24" s="38" t="s">
        <v>44</v>
      </c>
      <c r="C24" s="29"/>
      <c r="D24" s="39"/>
      <c r="E24" s="39"/>
      <c r="F24" s="39"/>
      <c r="G24" s="39"/>
      <c r="H24" s="39"/>
      <c r="I24" s="39"/>
      <c r="J24" s="39"/>
      <c r="K24" s="172"/>
      <c r="L24" s="172"/>
      <c r="M24" s="40"/>
      <c r="N24" s="40"/>
      <c r="O24" s="218" t="str">
        <f>IF(SUM(Z24:AG24)&gt;0,SUM(Z24:AG24),"")</f>
        <v/>
      </c>
      <c r="Q24" s="182" t="b">
        <v>0</v>
      </c>
      <c r="R24" s="31" t="b">
        <v>0</v>
      </c>
      <c r="S24" s="31" t="b">
        <v>0</v>
      </c>
      <c r="T24" s="31" t="b">
        <v>0</v>
      </c>
      <c r="U24" s="31" t="b">
        <v>0</v>
      </c>
      <c r="V24" s="31" t="b">
        <v>0</v>
      </c>
      <c r="W24" s="31" t="b">
        <v>0</v>
      </c>
      <c r="X24" s="31" t="b">
        <v>0</v>
      </c>
      <c r="Y24" s="41"/>
      <c r="Z24" s="43" t="str">
        <f>IF(AND(Q24=TRUE,$Z$33&gt;3),0,IF(Q24=TRUE,VLOOKUP($C24,תעריפים!$T$7:$AB$30,Z$7),""))</f>
        <v/>
      </c>
      <c r="AA24" s="43" t="str">
        <f>IF(R24=TRUE,VLOOKUP($C24,תעריפים!$T$7:$AB$30,AA$7),"")</f>
        <v/>
      </c>
      <c r="AB24" s="43" t="str">
        <f>IF(S24=TRUE,0,"")</f>
        <v/>
      </c>
      <c r="AC24" s="44" t="str">
        <f>IF(AND(T24=TRUE,U24=FALSE,C24&gt;0),'לא לבד'!$I$5,IF(AND(T24=TRUE,$U$16=TRUE,C24&gt;0),'לא לבד'!$J$5,""))</f>
        <v/>
      </c>
      <c r="AD24" s="44" t="str">
        <f>IF(AND(U24=TRUE,C24&gt;0),'לא לבד'!$J$16,"")</f>
        <v/>
      </c>
      <c r="AE24" s="44" t="str">
        <f>IF(AND(V24=TRUE,$C24&gt;0),'לא לבד'!$K$16,"")</f>
        <v/>
      </c>
      <c r="AF24" s="44" t="str">
        <f>IF(AND(W24=TRUE,C24&gt;0),VLOOKUP(C24,תעריפים!$T$54:$W$57,4),"")</f>
        <v/>
      </c>
      <c r="AG24" s="43" t="str">
        <f>IF(L24&gt;0,VLOOKUP($C24,'מחלות קשות'!$A$10:$I$52,$AH24)*L24/1000,"")</f>
        <v/>
      </c>
      <c r="AH24" s="33" t="str">
        <f>IF(L24&gt;0,2,"")</f>
        <v/>
      </c>
    </row>
    <row r="25" spans="2:34" ht="18.75">
      <c r="B25" s="53"/>
      <c r="C25" s="55"/>
      <c r="D25" s="55"/>
      <c r="F25" s="47"/>
      <c r="G25" s="47"/>
      <c r="H25" s="47"/>
      <c r="I25" s="47"/>
      <c r="J25" s="47"/>
      <c r="K25" s="47"/>
      <c r="L25" s="54"/>
      <c r="M25" s="55"/>
      <c r="N25" s="55"/>
      <c r="O25" s="56"/>
      <c r="Q25" s="41"/>
      <c r="R25" s="41"/>
      <c r="S25" s="41"/>
      <c r="T25" s="41"/>
      <c r="U25" s="41"/>
      <c r="V25" s="41"/>
      <c r="W25" s="41"/>
      <c r="X25" s="41"/>
      <c r="Y25" s="41"/>
      <c r="Z25" s="41"/>
      <c r="AC25" s="44"/>
      <c r="AD25" s="44"/>
      <c r="AE25" s="44"/>
      <c r="AF25" s="44"/>
    </row>
    <row r="26" spans="2:34" ht="35.25" customHeight="1">
      <c r="B26" s="53"/>
      <c r="C26" s="55"/>
      <c r="D26" s="55"/>
      <c r="E26" s="35" t="s">
        <v>83</v>
      </c>
      <c r="F26" s="35" t="s">
        <v>105</v>
      </c>
      <c r="G26" s="35" t="s">
        <v>106</v>
      </c>
      <c r="H26" s="35"/>
      <c r="I26" s="47"/>
      <c r="J26" s="47"/>
      <c r="K26" s="47"/>
      <c r="L26" s="54"/>
      <c r="M26" s="55"/>
      <c r="N26" s="55"/>
      <c r="O26" s="56"/>
      <c r="Q26" s="41"/>
      <c r="R26" s="35" t="s">
        <v>83</v>
      </c>
      <c r="S26" s="35" t="s">
        <v>105</v>
      </c>
      <c r="T26" s="35" t="s">
        <v>106</v>
      </c>
      <c r="U26" s="35"/>
      <c r="V26" s="35"/>
      <c r="W26" s="41"/>
      <c r="X26" s="41"/>
      <c r="Y26" s="41"/>
      <c r="Z26" s="35" t="s">
        <v>83</v>
      </c>
      <c r="AA26" s="35" t="s">
        <v>105</v>
      </c>
      <c r="AB26" s="35" t="s">
        <v>106</v>
      </c>
      <c r="AC26" s="44"/>
      <c r="AD26" s="35" t="s">
        <v>196</v>
      </c>
      <c r="AE26" s="35"/>
      <c r="AF26" s="44"/>
    </row>
    <row r="27" spans="2:34" ht="35.25" customHeight="1">
      <c r="B27" s="306" t="s">
        <v>104</v>
      </c>
      <c r="C27" s="307"/>
      <c r="D27" s="308"/>
      <c r="E27" s="39"/>
      <c r="F27" s="39"/>
      <c r="G27" s="39"/>
      <c r="H27" s="39"/>
      <c r="I27" s="39"/>
      <c r="J27" s="39"/>
      <c r="K27" s="39"/>
      <c r="L27" s="39"/>
      <c r="M27" s="40"/>
      <c r="N27" s="40"/>
      <c r="O27" s="30">
        <f>IF(SUM(Z27:AG27)&gt;0,SUM(Z27:AG27),0)</f>
        <v>0</v>
      </c>
      <c r="Q27" s="41"/>
      <c r="R27" s="31" t="b">
        <v>0</v>
      </c>
      <c r="S27" s="31" t="b">
        <v>0</v>
      </c>
      <c r="T27" s="31" t="b">
        <v>0</v>
      </c>
      <c r="U27" s="115"/>
      <c r="V27" s="115"/>
      <c r="W27" s="41"/>
      <c r="X27" s="41"/>
      <c r="Y27" s="41"/>
      <c r="Z27" s="43" t="str">
        <f>IF(AND(R27=TRUE,ISNUMBER($O$12)),תעריפים!$U$43,"")</f>
        <v/>
      </c>
      <c r="AA27" s="43" t="str">
        <f>IF(AND(S27=TRUE),תעריפים!J49*$AA$29,"")</f>
        <v/>
      </c>
      <c r="AB27" s="43" t="str">
        <f>IF(AND(T27=TRUE),תעריפים!K49*$AA$29,"")</f>
        <v/>
      </c>
      <c r="AC27" s="44"/>
      <c r="AD27" s="44"/>
      <c r="AE27" s="44"/>
      <c r="AF27" s="44"/>
    </row>
    <row r="28" spans="2:34" ht="18.75">
      <c r="B28" s="53"/>
      <c r="C28" s="55"/>
      <c r="D28" s="55"/>
      <c r="E28" s="55"/>
      <c r="F28" s="47"/>
      <c r="G28" s="47"/>
      <c r="H28" s="47"/>
      <c r="I28" s="47"/>
      <c r="J28" s="47"/>
      <c r="K28" s="47"/>
      <c r="L28" s="54"/>
      <c r="M28" s="55"/>
      <c r="N28" s="55"/>
      <c r="O28" s="56"/>
    </row>
    <row r="29" spans="2:34" ht="27.75" customHeight="1">
      <c r="F29" s="58"/>
      <c r="G29" s="58"/>
      <c r="H29" s="58"/>
      <c r="I29" s="58"/>
      <c r="J29" s="58"/>
      <c r="K29" s="58"/>
      <c r="L29" s="309" t="str">
        <f>B40</f>
        <v/>
      </c>
      <c r="M29" s="309"/>
      <c r="N29" s="309"/>
      <c r="O29" s="174">
        <f>SUM(O12:O27)</f>
        <v>0</v>
      </c>
      <c r="Z29" s="176" t="s">
        <v>107</v>
      </c>
      <c r="AA29" s="180">
        <f>COUNTIF(C16:C24,"&lt;17")</f>
        <v>0</v>
      </c>
    </row>
    <row r="30" spans="2:34" ht="15.75">
      <c r="B30" s="70" t="s">
        <v>62</v>
      </c>
      <c r="C30" s="58"/>
      <c r="D30" s="58"/>
      <c r="E30" s="58"/>
      <c r="F30" s="175"/>
      <c r="G30" s="58"/>
      <c r="H30" s="58"/>
      <c r="I30" s="58"/>
      <c r="J30" s="58"/>
      <c r="K30" s="58"/>
      <c r="L30" s="57"/>
      <c r="M30" s="58"/>
      <c r="N30" s="58"/>
      <c r="O30" s="58"/>
    </row>
    <row r="31" spans="2:34">
      <c r="B31" s="59"/>
      <c r="C31" s="58"/>
      <c r="D31" s="58"/>
      <c r="E31" s="58"/>
      <c r="F31" s="58"/>
      <c r="G31" s="58"/>
      <c r="H31" s="58"/>
      <c r="I31" s="58"/>
      <c r="J31" s="58"/>
      <c r="K31" s="58"/>
      <c r="L31" s="57"/>
      <c r="M31" s="58"/>
      <c r="N31" s="58"/>
      <c r="O31" s="58"/>
      <c r="X31" s="33" t="s">
        <v>201</v>
      </c>
      <c r="Z31" s="180">
        <f>COUNTIF(Q16:Q24,TRUE)</f>
        <v>0</v>
      </c>
      <c r="AD31" s="180">
        <f>COUNTIF(U16:U24,TRUE)</f>
        <v>0</v>
      </c>
      <c r="AE31" s="180"/>
    </row>
    <row r="32" spans="2:34" ht="15">
      <c r="B32" s="69"/>
      <c r="D32" s="58"/>
      <c r="E32" s="58"/>
      <c r="F32" s="58"/>
      <c r="G32" s="58"/>
      <c r="H32" s="58"/>
      <c r="I32" s="58"/>
      <c r="J32" s="58"/>
      <c r="K32" s="58"/>
      <c r="M32" s="69" t="s">
        <v>119</v>
      </c>
      <c r="N32" s="58"/>
      <c r="O32" s="69">
        <f>תפריט!C39</f>
        <v>12160</v>
      </c>
    </row>
    <row r="33" spans="2:31">
      <c r="B33" s="59"/>
      <c r="C33" s="58"/>
      <c r="D33" s="58"/>
      <c r="E33" s="58"/>
      <c r="F33" s="58"/>
      <c r="G33" s="58"/>
      <c r="H33" s="58"/>
      <c r="I33" s="58"/>
      <c r="J33" s="58"/>
      <c r="K33" s="58"/>
      <c r="L33" s="63"/>
      <c r="M33" s="58"/>
      <c r="N33" s="58"/>
      <c r="O33" s="58"/>
      <c r="X33" s="33" t="s">
        <v>202</v>
      </c>
      <c r="Z33" s="180">
        <f>COUNTIF(Q16:Q24,TRUE)</f>
        <v>0</v>
      </c>
      <c r="AD33" s="180">
        <f>COUNTIF(U16:U24,U18)</f>
        <v>5</v>
      </c>
      <c r="AE33" s="180"/>
    </row>
    <row r="34" spans="2:31" ht="15">
      <c r="B34" s="69" t="s">
        <v>66</v>
      </c>
    </row>
    <row r="35" spans="2:31" ht="15">
      <c r="B35" s="69" t="s">
        <v>67</v>
      </c>
      <c r="X35" s="33" t="s">
        <v>203</v>
      </c>
      <c r="AD35" s="180">
        <f>COUNTIF(U16:U24,U20)</f>
        <v>5</v>
      </c>
      <c r="AE35" s="180"/>
    </row>
    <row r="36" spans="2:31">
      <c r="B36" s="177"/>
    </row>
    <row r="37" spans="2:31">
      <c r="B37" s="60"/>
      <c r="G37" s="60"/>
      <c r="H37" s="60"/>
      <c r="I37" s="60"/>
      <c r="J37" s="60"/>
      <c r="K37" s="60"/>
      <c r="L37" s="60"/>
    </row>
    <row r="38" spans="2:31" hidden="1">
      <c r="G38" s="60"/>
      <c r="H38" s="60"/>
      <c r="I38" s="60"/>
      <c r="J38" s="60"/>
      <c r="K38" s="60"/>
      <c r="L38" s="60"/>
    </row>
    <row r="39" spans="2:31" hidden="1">
      <c r="B39" s="60"/>
      <c r="G39" s="60"/>
      <c r="H39" s="60"/>
      <c r="I39" s="60"/>
      <c r="J39" s="60"/>
      <c r="K39" s="60"/>
      <c r="L39" s="60"/>
    </row>
    <row r="40" spans="2:31" hidden="1">
      <c r="B40" s="33" t="str">
        <f>IF(SUM(O12:O24)=0, "",IF(O29=(O12+O27),$B$41,IF(AND(O14&gt;0,SUM(O16:O24)=0),$B$42,$B$43)))</f>
        <v/>
      </c>
    </row>
    <row r="41" spans="2:31" hidden="1">
      <c r="B41" s="33" t="s">
        <v>49</v>
      </c>
    </row>
    <row r="42" spans="2:31" hidden="1">
      <c r="B42" s="33" t="s">
        <v>50</v>
      </c>
    </row>
    <row r="43" spans="2:31" hidden="1">
      <c r="B43" s="33" t="s">
        <v>48</v>
      </c>
    </row>
    <row r="44" spans="2:31" ht="15" hidden="1">
      <c r="F44" s="73"/>
    </row>
    <row r="45" spans="2:31" hidden="1"/>
    <row r="46" spans="2:31" hidden="1"/>
    <row r="47" spans="2:31" hidden="1"/>
    <row r="48" spans="2:31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spans="6:6" ht="15.75" hidden="1">
      <c r="F65" s="178"/>
    </row>
    <row r="66" spans="6:6" ht="15.75" hidden="1">
      <c r="F66" s="178"/>
    </row>
    <row r="67" spans="6:6" ht="15.75" hidden="1">
      <c r="F67" s="178"/>
    </row>
    <row r="68" spans="6:6" ht="15.75" hidden="1">
      <c r="F68" s="178"/>
    </row>
    <row r="69" spans="6:6" ht="15.75" hidden="1">
      <c r="F69" s="178"/>
    </row>
    <row r="70" spans="6:6" ht="15.75" hidden="1">
      <c r="F70" s="178"/>
    </row>
  </sheetData>
  <sheetProtection password="CC66" sheet="1" objects="1" scenarios="1" selectLockedCells="1"/>
  <mergeCells count="2">
    <mergeCell ref="B27:D27"/>
    <mergeCell ref="L29:N29"/>
  </mergeCells>
  <dataValidations count="7">
    <dataValidation type="list" allowBlank="1" showInputMessage="1" showErrorMessage="1" sqref="M12 M14">
      <formula1>"זכר,נקבה"</formula1>
    </dataValidation>
    <dataValidation type="whole" showInputMessage="1" showErrorMessage="1" error="סכום הביטוח לכיסוי  בין 50,000  ל 250,000 ש&quot;ח_x000a_" sqref="L16 L18 L20 L22 L24">
      <formula1>50000</formula1>
      <formula2>250000</formula2>
    </dataValidation>
    <dataValidation type="whole" showInputMessage="1" showErrorMessage="1" error="סכום הביטוח לכיסוי  בין 50,000  ל 500,000 ש&quot;ח_x000a_" sqref="L12 L14">
      <formula1>50000</formula1>
      <formula2>500000</formula2>
    </dataValidation>
    <dataValidation type="whole" operator="lessThan" showInputMessage="1" showErrorMessage="1" error="סכום הביטוח המקסימלי לכיסוי הינו 200,000 ש&quot;ח,_x000a_או סכום הביטוח המקסימלי למרפא סרטן ומרפא ילדים_x000a_ לא יעלה על 250,000 ש&quot;ח" sqref="L25:L27">
      <formula1>MIN(200001,250001-#REF!)</formula1>
    </dataValidation>
    <dataValidation type="whole" allowBlank="1" showInputMessage="1" showErrorMessage="1" error="טווח הגילאים  לילד משנה עד 21_x000a__x000a_" sqref="C22 C16 C20 C18 C24">
      <formula1>1</formula1>
      <formula2>21</formula2>
    </dataValidation>
    <dataValidation type="list" allowBlank="1" showInputMessage="1" showErrorMessage="1" sqref="K12 K14 K16 K18 K20 K22 K24">
      <formula1>"פלטינה, סרטן,ארד,כסף,זהב"</formula1>
    </dataValidation>
    <dataValidation type="whole" allowBlank="1" showInputMessage="1" showErrorMessage="1" error="טווח הגילאים  18 עד 70 שנה_x000a__x000a_" sqref="C12 C14">
      <formula1>18</formula1>
      <formula2>70</formula2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גיליון1"/>
  <dimension ref="A4:S57"/>
  <sheetViews>
    <sheetView rightToLeft="1" topLeftCell="J1" zoomScaleNormal="100" workbookViewId="0">
      <selection activeCell="S7" sqref="S7"/>
    </sheetView>
  </sheetViews>
  <sheetFormatPr defaultRowHeight="14.25"/>
  <cols>
    <col min="1" max="1" width="6" hidden="1" customWidth="1"/>
    <col min="2" max="2" width="8.375" hidden="1" customWidth="1"/>
    <col min="3" max="3" width="6.375" hidden="1" customWidth="1"/>
    <col min="4" max="4" width="10.875" hidden="1" customWidth="1"/>
    <col min="5" max="6" width="8.375" hidden="1" customWidth="1"/>
    <col min="7" max="7" width="6.375" hidden="1" customWidth="1"/>
    <col min="8" max="8" width="10.875" hidden="1" customWidth="1"/>
    <col min="9" max="9" width="8.375" hidden="1" customWidth="1"/>
    <col min="15" max="15" width="10.375" customWidth="1"/>
    <col min="257" max="265" width="0" hidden="1" customWidth="1"/>
    <col min="271" max="271" width="10.375" customWidth="1"/>
    <col min="513" max="521" width="0" hidden="1" customWidth="1"/>
    <col min="527" max="527" width="10.375" customWidth="1"/>
    <col min="769" max="777" width="0" hidden="1" customWidth="1"/>
    <col min="783" max="783" width="10.375" customWidth="1"/>
    <col min="1025" max="1033" width="0" hidden="1" customWidth="1"/>
    <col min="1039" max="1039" width="10.375" customWidth="1"/>
    <col min="1281" max="1289" width="0" hidden="1" customWidth="1"/>
    <col min="1295" max="1295" width="10.375" customWidth="1"/>
    <col min="1537" max="1545" width="0" hidden="1" customWidth="1"/>
    <col min="1551" max="1551" width="10.375" customWidth="1"/>
    <col min="1793" max="1801" width="0" hidden="1" customWidth="1"/>
    <col min="1807" max="1807" width="10.375" customWidth="1"/>
    <col min="2049" max="2057" width="0" hidden="1" customWidth="1"/>
    <col min="2063" max="2063" width="10.375" customWidth="1"/>
    <col min="2305" max="2313" width="0" hidden="1" customWidth="1"/>
    <col min="2319" max="2319" width="10.375" customWidth="1"/>
    <col min="2561" max="2569" width="0" hidden="1" customWidth="1"/>
    <col min="2575" max="2575" width="10.375" customWidth="1"/>
    <col min="2817" max="2825" width="0" hidden="1" customWidth="1"/>
    <col min="2831" max="2831" width="10.375" customWidth="1"/>
    <col min="3073" max="3081" width="0" hidden="1" customWidth="1"/>
    <col min="3087" max="3087" width="10.375" customWidth="1"/>
    <col min="3329" max="3337" width="0" hidden="1" customWidth="1"/>
    <col min="3343" max="3343" width="10.375" customWidth="1"/>
    <col min="3585" max="3593" width="0" hidden="1" customWidth="1"/>
    <col min="3599" max="3599" width="10.375" customWidth="1"/>
    <col min="3841" max="3849" width="0" hidden="1" customWidth="1"/>
    <col min="3855" max="3855" width="10.375" customWidth="1"/>
    <col min="4097" max="4105" width="0" hidden="1" customWidth="1"/>
    <col min="4111" max="4111" width="10.375" customWidth="1"/>
    <col min="4353" max="4361" width="0" hidden="1" customWidth="1"/>
    <col min="4367" max="4367" width="10.375" customWidth="1"/>
    <col min="4609" max="4617" width="0" hidden="1" customWidth="1"/>
    <col min="4623" max="4623" width="10.375" customWidth="1"/>
    <col min="4865" max="4873" width="0" hidden="1" customWidth="1"/>
    <col min="4879" max="4879" width="10.375" customWidth="1"/>
    <col min="5121" max="5129" width="0" hidden="1" customWidth="1"/>
    <col min="5135" max="5135" width="10.375" customWidth="1"/>
    <col min="5377" max="5385" width="0" hidden="1" customWidth="1"/>
    <col min="5391" max="5391" width="10.375" customWidth="1"/>
    <col min="5633" max="5641" width="0" hidden="1" customWidth="1"/>
    <col min="5647" max="5647" width="10.375" customWidth="1"/>
    <col min="5889" max="5897" width="0" hidden="1" customWidth="1"/>
    <col min="5903" max="5903" width="10.375" customWidth="1"/>
    <col min="6145" max="6153" width="0" hidden="1" customWidth="1"/>
    <col min="6159" max="6159" width="10.375" customWidth="1"/>
    <col min="6401" max="6409" width="0" hidden="1" customWidth="1"/>
    <col min="6415" max="6415" width="10.375" customWidth="1"/>
    <col min="6657" max="6665" width="0" hidden="1" customWidth="1"/>
    <col min="6671" max="6671" width="10.375" customWidth="1"/>
    <col min="6913" max="6921" width="0" hidden="1" customWidth="1"/>
    <col min="6927" max="6927" width="10.375" customWidth="1"/>
    <col min="7169" max="7177" width="0" hidden="1" customWidth="1"/>
    <col min="7183" max="7183" width="10.375" customWidth="1"/>
    <col min="7425" max="7433" width="0" hidden="1" customWidth="1"/>
    <col min="7439" max="7439" width="10.375" customWidth="1"/>
    <col min="7681" max="7689" width="0" hidden="1" customWidth="1"/>
    <col min="7695" max="7695" width="10.375" customWidth="1"/>
    <col min="7937" max="7945" width="0" hidden="1" customWidth="1"/>
    <col min="7951" max="7951" width="10.375" customWidth="1"/>
    <col min="8193" max="8201" width="0" hidden="1" customWidth="1"/>
    <col min="8207" max="8207" width="10.375" customWidth="1"/>
    <col min="8449" max="8457" width="0" hidden="1" customWidth="1"/>
    <col min="8463" max="8463" width="10.375" customWidth="1"/>
    <col min="8705" max="8713" width="0" hidden="1" customWidth="1"/>
    <col min="8719" max="8719" width="10.375" customWidth="1"/>
    <col min="8961" max="8969" width="0" hidden="1" customWidth="1"/>
    <col min="8975" max="8975" width="10.375" customWidth="1"/>
    <col min="9217" max="9225" width="0" hidden="1" customWidth="1"/>
    <col min="9231" max="9231" width="10.375" customWidth="1"/>
    <col min="9473" max="9481" width="0" hidden="1" customWidth="1"/>
    <col min="9487" max="9487" width="10.375" customWidth="1"/>
    <col min="9729" max="9737" width="0" hidden="1" customWidth="1"/>
    <col min="9743" max="9743" width="10.375" customWidth="1"/>
    <col min="9985" max="9993" width="0" hidden="1" customWidth="1"/>
    <col min="9999" max="9999" width="10.375" customWidth="1"/>
    <col min="10241" max="10249" width="0" hidden="1" customWidth="1"/>
    <col min="10255" max="10255" width="10.375" customWidth="1"/>
    <col min="10497" max="10505" width="0" hidden="1" customWidth="1"/>
    <col min="10511" max="10511" width="10.375" customWidth="1"/>
    <col min="10753" max="10761" width="0" hidden="1" customWidth="1"/>
    <col min="10767" max="10767" width="10.375" customWidth="1"/>
    <col min="11009" max="11017" width="0" hidden="1" customWidth="1"/>
    <col min="11023" max="11023" width="10.375" customWidth="1"/>
    <col min="11265" max="11273" width="0" hidden="1" customWidth="1"/>
    <col min="11279" max="11279" width="10.375" customWidth="1"/>
    <col min="11521" max="11529" width="0" hidden="1" customWidth="1"/>
    <col min="11535" max="11535" width="10.375" customWidth="1"/>
    <col min="11777" max="11785" width="0" hidden="1" customWidth="1"/>
    <col min="11791" max="11791" width="10.375" customWidth="1"/>
    <col min="12033" max="12041" width="0" hidden="1" customWidth="1"/>
    <col min="12047" max="12047" width="10.375" customWidth="1"/>
    <col min="12289" max="12297" width="0" hidden="1" customWidth="1"/>
    <col min="12303" max="12303" width="10.375" customWidth="1"/>
    <col min="12545" max="12553" width="0" hidden="1" customWidth="1"/>
    <col min="12559" max="12559" width="10.375" customWidth="1"/>
    <col min="12801" max="12809" width="0" hidden="1" customWidth="1"/>
    <col min="12815" max="12815" width="10.375" customWidth="1"/>
    <col min="13057" max="13065" width="0" hidden="1" customWidth="1"/>
    <col min="13071" max="13071" width="10.375" customWidth="1"/>
    <col min="13313" max="13321" width="0" hidden="1" customWidth="1"/>
    <col min="13327" max="13327" width="10.375" customWidth="1"/>
    <col min="13569" max="13577" width="0" hidden="1" customWidth="1"/>
    <col min="13583" max="13583" width="10.375" customWidth="1"/>
    <col min="13825" max="13833" width="0" hidden="1" customWidth="1"/>
    <col min="13839" max="13839" width="10.375" customWidth="1"/>
    <col min="14081" max="14089" width="0" hidden="1" customWidth="1"/>
    <col min="14095" max="14095" width="10.375" customWidth="1"/>
    <col min="14337" max="14345" width="0" hidden="1" customWidth="1"/>
    <col min="14351" max="14351" width="10.375" customWidth="1"/>
    <col min="14593" max="14601" width="0" hidden="1" customWidth="1"/>
    <col min="14607" max="14607" width="10.375" customWidth="1"/>
    <col min="14849" max="14857" width="0" hidden="1" customWidth="1"/>
    <col min="14863" max="14863" width="10.375" customWidth="1"/>
    <col min="15105" max="15113" width="0" hidden="1" customWidth="1"/>
    <col min="15119" max="15119" width="10.375" customWidth="1"/>
    <col min="15361" max="15369" width="0" hidden="1" customWidth="1"/>
    <col min="15375" max="15375" width="10.375" customWidth="1"/>
    <col min="15617" max="15625" width="0" hidden="1" customWidth="1"/>
    <col min="15631" max="15631" width="10.375" customWidth="1"/>
    <col min="15873" max="15881" width="0" hidden="1" customWidth="1"/>
    <col min="15887" max="15887" width="10.375" customWidth="1"/>
    <col min="16129" max="16137" width="0" hidden="1" customWidth="1"/>
    <col min="16143" max="16143" width="10.375" customWidth="1"/>
  </cols>
  <sheetData>
    <row r="4" spans="1:19" ht="15" thickBot="1">
      <c r="L4" s="337" t="s">
        <v>99</v>
      </c>
      <c r="M4" s="337"/>
      <c r="N4" s="337"/>
      <c r="O4" s="337"/>
      <c r="P4" s="337"/>
      <c r="Q4" s="337"/>
      <c r="R4" s="337"/>
      <c r="S4" s="337"/>
    </row>
    <row r="5" spans="1:19" ht="15" thickBot="1">
      <c r="A5" s="13"/>
      <c r="B5" s="326" t="s">
        <v>6</v>
      </c>
      <c r="C5" s="327"/>
      <c r="D5" s="327"/>
      <c r="E5" s="328"/>
      <c r="F5" s="326" t="s">
        <v>24</v>
      </c>
      <c r="G5" s="327"/>
      <c r="H5" s="327"/>
      <c r="I5" s="328"/>
      <c r="L5" s="326" t="s">
        <v>6</v>
      </c>
      <c r="M5" s="327"/>
      <c r="N5" s="327"/>
      <c r="O5" s="328"/>
      <c r="P5" s="326" t="s">
        <v>24</v>
      </c>
      <c r="Q5" s="327"/>
      <c r="R5" s="327"/>
      <c r="S5" s="328"/>
    </row>
    <row r="6" spans="1:19" ht="15" thickBot="1">
      <c r="A6" s="14" t="s">
        <v>8</v>
      </c>
      <c r="B6" s="20" t="s">
        <v>1</v>
      </c>
      <c r="C6" s="21" t="s">
        <v>2</v>
      </c>
      <c r="D6" s="21" t="s">
        <v>3</v>
      </c>
      <c r="E6" s="22" t="s">
        <v>4</v>
      </c>
      <c r="F6" s="2" t="s">
        <v>1</v>
      </c>
      <c r="G6" s="3" t="s">
        <v>2</v>
      </c>
      <c r="H6" s="3" t="s">
        <v>3</v>
      </c>
      <c r="I6" s="4" t="s">
        <v>4</v>
      </c>
      <c r="J6" s="156"/>
      <c r="K6" s="14" t="s">
        <v>8</v>
      </c>
      <c r="L6" s="20" t="s">
        <v>1</v>
      </c>
      <c r="M6" s="21" t="s">
        <v>2</v>
      </c>
      <c r="N6" s="21" t="s">
        <v>3</v>
      </c>
      <c r="O6" s="22" t="s">
        <v>4</v>
      </c>
      <c r="P6" s="2" t="s">
        <v>1</v>
      </c>
      <c r="Q6" s="3" t="s">
        <v>2</v>
      </c>
      <c r="R6" s="3" t="s">
        <v>3</v>
      </c>
      <c r="S6" s="4" t="s">
        <v>4</v>
      </c>
    </row>
    <row r="7" spans="1:19" ht="15" thickBot="1">
      <c r="A7" s="11" t="s">
        <v>18</v>
      </c>
      <c r="B7" s="17">
        <v>6.253651288056207E-2</v>
      </c>
      <c r="C7" s="18">
        <v>6.253651288056207E-2</v>
      </c>
      <c r="D7" s="18">
        <v>6.253651288056207E-2</v>
      </c>
      <c r="E7" s="19">
        <v>6.253651288056207E-2</v>
      </c>
      <c r="F7" s="23">
        <v>6.253651288056207E-2</v>
      </c>
      <c r="G7" s="23">
        <v>6.253651288056207E-2</v>
      </c>
      <c r="H7" s="23">
        <v>6.253651288056207E-2</v>
      </c>
      <c r="I7" s="23">
        <v>6.253651288056207E-2</v>
      </c>
      <c r="K7" s="11" t="s">
        <v>18</v>
      </c>
      <c r="L7" s="17">
        <f>B7*50</f>
        <v>3.1268256440281035</v>
      </c>
      <c r="M7" s="17">
        <f t="shared" ref="M7:S22" si="0">C7*50</f>
        <v>3.1268256440281035</v>
      </c>
      <c r="N7" s="17">
        <f t="shared" si="0"/>
        <v>3.1268256440281035</v>
      </c>
      <c r="O7" s="17">
        <f t="shared" si="0"/>
        <v>3.1268256440281035</v>
      </c>
      <c r="P7" s="157">
        <f t="shared" si="0"/>
        <v>3.1268256440281035</v>
      </c>
      <c r="Q7" s="157">
        <f t="shared" si="0"/>
        <v>3.1268256440281035</v>
      </c>
      <c r="R7" s="157">
        <f t="shared" si="0"/>
        <v>3.1268256440281035</v>
      </c>
      <c r="S7" s="157">
        <f t="shared" si="0"/>
        <v>3.1268256440281035</v>
      </c>
    </row>
    <row r="8" spans="1:19" ht="15" thickBot="1">
      <c r="A8" s="12">
        <v>20</v>
      </c>
      <c r="B8" s="15">
        <v>4.0189964074707381E-2</v>
      </c>
      <c r="C8" s="5">
        <v>4.7495017953534481E-2</v>
      </c>
      <c r="D8" s="28">
        <v>6.1324236853374924E-2</v>
      </c>
      <c r="E8" s="28">
        <v>6.9890089766058511E-2</v>
      </c>
      <c r="F8" s="23">
        <v>0.09</v>
      </c>
      <c r="G8" s="23">
        <v>0.11</v>
      </c>
      <c r="H8" s="23">
        <v>0.08</v>
      </c>
      <c r="I8" s="24">
        <v>0.09</v>
      </c>
      <c r="K8" s="12">
        <v>20</v>
      </c>
      <c r="L8" s="17">
        <f t="shared" ref="L8:S48" si="1">B8*50</f>
        <v>2.0094982037353692</v>
      </c>
      <c r="M8" s="17">
        <f t="shared" si="0"/>
        <v>2.3747508976767242</v>
      </c>
      <c r="N8" s="17">
        <f t="shared" si="0"/>
        <v>3.0662118426687464</v>
      </c>
      <c r="O8" s="17">
        <f t="shared" si="0"/>
        <v>3.4945044883029257</v>
      </c>
      <c r="P8" s="157">
        <f t="shared" si="0"/>
        <v>4.5</v>
      </c>
      <c r="Q8" s="157">
        <f t="shared" si="0"/>
        <v>5.5</v>
      </c>
      <c r="R8" s="157">
        <f t="shared" si="0"/>
        <v>4</v>
      </c>
      <c r="S8" s="157">
        <f t="shared" si="0"/>
        <v>4.5</v>
      </c>
    </row>
    <row r="9" spans="1:19" ht="15" thickBot="1">
      <c r="A9" s="12">
        <v>21</v>
      </c>
      <c r="B9" s="15">
        <v>4.3196495617088791E-2</v>
      </c>
      <c r="C9" s="5">
        <v>5.1572797837006308E-2</v>
      </c>
      <c r="D9" s="28">
        <v>6.5543845260836703E-2</v>
      </c>
      <c r="E9" s="28">
        <v>7.4709735621345891E-2</v>
      </c>
      <c r="F9" s="23">
        <v>0.1</v>
      </c>
      <c r="G9" s="23">
        <v>0.12</v>
      </c>
      <c r="H9" s="23">
        <v>0.09</v>
      </c>
      <c r="I9" s="24">
        <v>0.1</v>
      </c>
      <c r="K9" s="12">
        <v>21</v>
      </c>
      <c r="L9" s="17">
        <f t="shared" si="1"/>
        <v>2.1598247808544397</v>
      </c>
      <c r="M9" s="17">
        <f t="shared" si="0"/>
        <v>2.5786398918503153</v>
      </c>
      <c r="N9" s="17">
        <f t="shared" si="0"/>
        <v>3.2771922630418353</v>
      </c>
      <c r="O9" s="17">
        <f t="shared" si="0"/>
        <v>3.7354867810672947</v>
      </c>
      <c r="P9" s="157">
        <f t="shared" si="0"/>
        <v>5</v>
      </c>
      <c r="Q9" s="157">
        <f t="shared" si="0"/>
        <v>6</v>
      </c>
      <c r="R9" s="157">
        <f t="shared" si="0"/>
        <v>4.5</v>
      </c>
      <c r="S9" s="157">
        <f t="shared" si="0"/>
        <v>5</v>
      </c>
    </row>
    <row r="10" spans="1:19" ht="15" thickBot="1">
      <c r="A10" s="12">
        <v>22</v>
      </c>
      <c r="B10" s="15">
        <v>4.6347663436444225E-2</v>
      </c>
      <c r="C10" s="5">
        <v>5.5860450925222772E-2</v>
      </c>
      <c r="D10" s="28">
        <v>6.9972087729689589E-2</v>
      </c>
      <c r="E10" s="28">
        <v>7.9796743587130778E-2</v>
      </c>
      <c r="F10" s="23">
        <v>0.11</v>
      </c>
      <c r="G10" s="23">
        <v>0.13</v>
      </c>
      <c r="H10" s="23">
        <v>0.09</v>
      </c>
      <c r="I10" s="24">
        <v>0.1</v>
      </c>
      <c r="K10" s="12">
        <v>22</v>
      </c>
      <c r="L10" s="17">
        <f t="shared" si="1"/>
        <v>2.3173831718222111</v>
      </c>
      <c r="M10" s="17">
        <f t="shared" si="0"/>
        <v>2.7930225462611387</v>
      </c>
      <c r="N10" s="17">
        <f t="shared" si="0"/>
        <v>3.4986043864844794</v>
      </c>
      <c r="O10" s="17">
        <f t="shared" si="0"/>
        <v>3.989837179356539</v>
      </c>
      <c r="P10" s="157">
        <f t="shared" si="0"/>
        <v>5.5</v>
      </c>
      <c r="Q10" s="157">
        <f t="shared" si="0"/>
        <v>6.5</v>
      </c>
      <c r="R10" s="157">
        <f t="shared" si="0"/>
        <v>4.5</v>
      </c>
      <c r="S10" s="157">
        <f t="shared" si="0"/>
        <v>5</v>
      </c>
    </row>
    <row r="11" spans="1:19" ht="15" thickBot="1">
      <c r="A11" s="12">
        <v>23</v>
      </c>
      <c r="B11" s="15">
        <v>4.9674017587120006E-2</v>
      </c>
      <c r="C11" s="5">
        <v>6.0493455344653495E-2</v>
      </c>
      <c r="D11" s="28">
        <v>7.5014947050697514E-2</v>
      </c>
      <c r="E11" s="28">
        <v>8.5705803014074863E-2</v>
      </c>
      <c r="F11" s="23">
        <v>0.11</v>
      </c>
      <c r="G11" s="23">
        <v>0.14000000000000001</v>
      </c>
      <c r="H11" s="23">
        <v>0.1</v>
      </c>
      <c r="I11" s="24">
        <v>0.11</v>
      </c>
      <c r="K11" s="12">
        <v>23</v>
      </c>
      <c r="L11" s="17">
        <f t="shared" si="1"/>
        <v>2.4837008793560003</v>
      </c>
      <c r="M11" s="17">
        <f t="shared" si="0"/>
        <v>3.0246727672326745</v>
      </c>
      <c r="N11" s="17">
        <f t="shared" si="0"/>
        <v>3.7507473525348756</v>
      </c>
      <c r="O11" s="17">
        <f t="shared" si="0"/>
        <v>4.2852901507037435</v>
      </c>
      <c r="P11" s="157">
        <f t="shared" si="0"/>
        <v>5.5</v>
      </c>
      <c r="Q11" s="157">
        <f t="shared" si="0"/>
        <v>7.0000000000000009</v>
      </c>
      <c r="R11" s="157">
        <f t="shared" si="0"/>
        <v>5</v>
      </c>
      <c r="S11" s="157">
        <f t="shared" si="0"/>
        <v>5.5</v>
      </c>
    </row>
    <row r="12" spans="1:19" ht="15" thickBot="1">
      <c r="A12" s="12">
        <v>24</v>
      </c>
      <c r="B12" s="15">
        <v>5.3161541905894144E-2</v>
      </c>
      <c r="C12" s="5">
        <v>6.5488682569009846E-2</v>
      </c>
      <c r="D12" s="28">
        <v>8.1102439083875683E-2</v>
      </c>
      <c r="E12" s="28">
        <v>9.2930918447711022E-2</v>
      </c>
      <c r="F12" s="23">
        <v>0.12</v>
      </c>
      <c r="G12" s="23">
        <v>0.15</v>
      </c>
      <c r="H12" s="23">
        <v>0.11</v>
      </c>
      <c r="I12" s="24">
        <v>0.12</v>
      </c>
      <c r="K12" s="12">
        <v>24</v>
      </c>
      <c r="L12" s="17">
        <f t="shared" si="1"/>
        <v>2.6580770952947073</v>
      </c>
      <c r="M12" s="17">
        <f t="shared" si="0"/>
        <v>3.2744341284504923</v>
      </c>
      <c r="N12" s="17">
        <f t="shared" si="0"/>
        <v>4.0551219541937842</v>
      </c>
      <c r="O12" s="17">
        <f t="shared" si="0"/>
        <v>4.6465459223855508</v>
      </c>
      <c r="P12" s="157">
        <f t="shared" si="0"/>
        <v>6</v>
      </c>
      <c r="Q12" s="157">
        <f t="shared" si="0"/>
        <v>7.5</v>
      </c>
      <c r="R12" s="157">
        <f t="shared" si="0"/>
        <v>5.5</v>
      </c>
      <c r="S12" s="157">
        <f t="shared" si="0"/>
        <v>6</v>
      </c>
    </row>
    <row r="13" spans="1:19" ht="15" thickBot="1">
      <c r="A13" s="12">
        <v>25</v>
      </c>
      <c r="B13" s="15">
        <v>5.6819034374322314E-2</v>
      </c>
      <c r="C13" s="5">
        <v>7.0903575059089494E-2</v>
      </c>
      <c r="D13" s="28">
        <v>8.8659338179790173E-2</v>
      </c>
      <c r="E13" s="28">
        <v>0.10194209851518676</v>
      </c>
      <c r="F13" s="23">
        <v>0.13</v>
      </c>
      <c r="G13" s="23">
        <v>0.16</v>
      </c>
      <c r="H13" s="23">
        <v>0.12</v>
      </c>
      <c r="I13" s="24">
        <v>0.13</v>
      </c>
      <c r="K13" s="12">
        <v>25</v>
      </c>
      <c r="L13" s="17">
        <f t="shared" si="1"/>
        <v>2.8409517187161155</v>
      </c>
      <c r="M13" s="17">
        <f t="shared" si="0"/>
        <v>3.5451787529544747</v>
      </c>
      <c r="N13" s="17">
        <f t="shared" si="0"/>
        <v>4.432966908989509</v>
      </c>
      <c r="O13" s="17">
        <f t="shared" si="0"/>
        <v>5.0971049257593384</v>
      </c>
      <c r="P13" s="157">
        <f t="shared" si="0"/>
        <v>6.5</v>
      </c>
      <c r="Q13" s="157">
        <f t="shared" si="0"/>
        <v>8</v>
      </c>
      <c r="R13" s="157">
        <f t="shared" si="0"/>
        <v>6</v>
      </c>
      <c r="S13" s="157">
        <f t="shared" si="0"/>
        <v>6.5</v>
      </c>
    </row>
    <row r="14" spans="1:19" ht="15" thickBot="1">
      <c r="A14" s="12">
        <v>26</v>
      </c>
      <c r="B14" s="15">
        <v>6.0791416121846201E-2</v>
      </c>
      <c r="C14" s="5">
        <v>7.6978252817110723E-2</v>
      </c>
      <c r="D14" s="28">
        <v>9.8132051116982991E-2</v>
      </c>
      <c r="E14" s="28">
        <v>0.11322792239988283</v>
      </c>
      <c r="F14" s="23">
        <v>0.14000000000000001</v>
      </c>
      <c r="G14" s="23">
        <v>0.17</v>
      </c>
      <c r="H14" s="23">
        <v>0.13</v>
      </c>
      <c r="I14" s="24">
        <v>0.14000000000000001</v>
      </c>
      <c r="K14" s="12">
        <v>26</v>
      </c>
      <c r="L14" s="17">
        <f t="shared" si="1"/>
        <v>3.0395708060923101</v>
      </c>
      <c r="M14" s="17">
        <f t="shared" si="0"/>
        <v>3.8489126408555361</v>
      </c>
      <c r="N14" s="17">
        <f t="shared" si="0"/>
        <v>4.9066025558491493</v>
      </c>
      <c r="O14" s="17">
        <f t="shared" si="0"/>
        <v>5.6613961199941416</v>
      </c>
      <c r="P14" s="157">
        <f t="shared" si="0"/>
        <v>7.0000000000000009</v>
      </c>
      <c r="Q14" s="157">
        <f t="shared" si="0"/>
        <v>8.5</v>
      </c>
      <c r="R14" s="157">
        <f t="shared" si="0"/>
        <v>6.5</v>
      </c>
      <c r="S14" s="157">
        <f t="shared" si="0"/>
        <v>7.0000000000000009</v>
      </c>
    </row>
    <row r="15" spans="1:19" ht="15" thickBot="1">
      <c r="A15" s="12">
        <v>27</v>
      </c>
      <c r="B15" s="15">
        <v>6.5163709783041743E-2</v>
      </c>
      <c r="C15" s="5">
        <v>8.3946739370507992E-2</v>
      </c>
      <c r="D15" s="28">
        <v>0.10965172558684644</v>
      </c>
      <c r="E15" s="28">
        <v>0.12696311539357075</v>
      </c>
      <c r="F15" s="23">
        <v>0.15</v>
      </c>
      <c r="G15" s="23">
        <v>0.18</v>
      </c>
      <c r="H15" s="23">
        <v>0.14000000000000001</v>
      </c>
      <c r="I15" s="24">
        <v>0.16</v>
      </c>
      <c r="K15" s="12">
        <v>27</v>
      </c>
      <c r="L15" s="17">
        <f t="shared" si="1"/>
        <v>3.2581854891520869</v>
      </c>
      <c r="M15" s="17">
        <f t="shared" si="0"/>
        <v>4.1973369685253994</v>
      </c>
      <c r="N15" s="17">
        <f t="shared" si="0"/>
        <v>5.4825862793423221</v>
      </c>
      <c r="O15" s="17">
        <f t="shared" si="0"/>
        <v>6.3481557696785371</v>
      </c>
      <c r="P15" s="157">
        <f t="shared" si="0"/>
        <v>7.5</v>
      </c>
      <c r="Q15" s="157">
        <f t="shared" si="0"/>
        <v>9</v>
      </c>
      <c r="R15" s="157">
        <f t="shared" si="0"/>
        <v>7.0000000000000009</v>
      </c>
      <c r="S15" s="157">
        <f t="shared" si="0"/>
        <v>8</v>
      </c>
    </row>
    <row r="16" spans="1:19" ht="15" thickBot="1">
      <c r="A16" s="12">
        <v>28</v>
      </c>
      <c r="B16" s="15">
        <v>7.0023046723083945E-2</v>
      </c>
      <c r="C16" s="5">
        <v>9.2098025766425853E-2</v>
      </c>
      <c r="D16" s="28">
        <v>0.12313009669853224</v>
      </c>
      <c r="E16" s="28">
        <v>0.1431007956659765</v>
      </c>
      <c r="F16" s="23">
        <v>0.16</v>
      </c>
      <c r="G16" s="23">
        <v>0.2</v>
      </c>
      <c r="H16" s="23">
        <v>0.15</v>
      </c>
      <c r="I16" s="24">
        <v>0.18</v>
      </c>
      <c r="K16" s="12">
        <v>28</v>
      </c>
      <c r="L16" s="17">
        <f t="shared" si="1"/>
        <v>3.5011523361541972</v>
      </c>
      <c r="M16" s="17">
        <f t="shared" si="0"/>
        <v>4.604901288321293</v>
      </c>
      <c r="N16" s="17">
        <f t="shared" si="0"/>
        <v>6.1565048349266123</v>
      </c>
      <c r="O16" s="17">
        <f t="shared" si="0"/>
        <v>7.1550397832988253</v>
      </c>
      <c r="P16" s="157">
        <f t="shared" si="0"/>
        <v>8</v>
      </c>
      <c r="Q16" s="157">
        <f t="shared" si="0"/>
        <v>10</v>
      </c>
      <c r="R16" s="157">
        <f t="shared" si="0"/>
        <v>7.5</v>
      </c>
      <c r="S16" s="157">
        <f t="shared" si="0"/>
        <v>9</v>
      </c>
    </row>
    <row r="17" spans="1:19" ht="15" thickBot="1">
      <c r="A17" s="12">
        <v>29</v>
      </c>
      <c r="B17" s="15">
        <v>7.5623972316722396E-2</v>
      </c>
      <c r="C17" s="5">
        <v>0.10193588367023455</v>
      </c>
      <c r="D17" s="28">
        <v>0.13854900685159705</v>
      </c>
      <c r="E17" s="28">
        <v>0.15156555984610467</v>
      </c>
      <c r="F17" s="23">
        <v>0.17</v>
      </c>
      <c r="G17" s="23">
        <v>0.22</v>
      </c>
      <c r="H17" s="23">
        <v>0.17</v>
      </c>
      <c r="I17" s="24">
        <v>0.19</v>
      </c>
      <c r="K17" s="12">
        <v>29</v>
      </c>
      <c r="L17" s="17">
        <f t="shared" si="1"/>
        <v>3.7811986158361197</v>
      </c>
      <c r="M17" s="17">
        <f t="shared" si="0"/>
        <v>5.0967941835117276</v>
      </c>
      <c r="N17" s="17">
        <f t="shared" si="0"/>
        <v>6.9274503425798519</v>
      </c>
      <c r="O17" s="17">
        <f t="shared" si="0"/>
        <v>7.5782779923052335</v>
      </c>
      <c r="P17" s="157">
        <f t="shared" si="0"/>
        <v>8.5</v>
      </c>
      <c r="Q17" s="157">
        <f t="shared" si="0"/>
        <v>11</v>
      </c>
      <c r="R17" s="157">
        <f t="shared" si="0"/>
        <v>8.5</v>
      </c>
      <c r="S17" s="157">
        <f t="shared" si="0"/>
        <v>9.5</v>
      </c>
    </row>
    <row r="18" spans="1:19" ht="15" thickBot="1">
      <c r="A18" s="12">
        <v>30</v>
      </c>
      <c r="B18" s="15">
        <v>8.2227195059019653E-2</v>
      </c>
      <c r="C18" s="5">
        <v>0.11399413262244357</v>
      </c>
      <c r="D18" s="28">
        <v>0.15581117184057203</v>
      </c>
      <c r="E18" s="28">
        <v>0.17120546886222557</v>
      </c>
      <c r="F18" s="23">
        <v>0.18</v>
      </c>
      <c r="G18" s="23">
        <v>0.24</v>
      </c>
      <c r="H18" s="23">
        <v>0.19</v>
      </c>
      <c r="I18" s="24">
        <v>0.22</v>
      </c>
      <c r="K18" s="12">
        <v>30</v>
      </c>
      <c r="L18" s="17">
        <f t="shared" si="1"/>
        <v>4.1113597529509827</v>
      </c>
      <c r="M18" s="17">
        <f t="shared" si="0"/>
        <v>5.6997066311221785</v>
      </c>
      <c r="N18" s="17">
        <f t="shared" si="0"/>
        <v>7.7905585920286011</v>
      </c>
      <c r="O18" s="17">
        <f t="shared" si="0"/>
        <v>8.5602734431112779</v>
      </c>
      <c r="P18" s="157">
        <f t="shared" si="0"/>
        <v>9</v>
      </c>
      <c r="Q18" s="157">
        <f t="shared" si="0"/>
        <v>12</v>
      </c>
      <c r="R18" s="157">
        <f t="shared" si="0"/>
        <v>9.5</v>
      </c>
      <c r="S18" s="157">
        <f t="shared" si="0"/>
        <v>11</v>
      </c>
    </row>
    <row r="19" spans="1:19" ht="15" thickBot="1">
      <c r="A19" s="12">
        <v>31</v>
      </c>
      <c r="B19" s="15">
        <v>9.0048472668166124E-2</v>
      </c>
      <c r="C19" s="5">
        <v>0.12876127485389857</v>
      </c>
      <c r="D19" s="28">
        <v>0.17475802629898443</v>
      </c>
      <c r="E19" s="28">
        <v>0.19295628545569107</v>
      </c>
      <c r="F19" s="23">
        <v>0.2</v>
      </c>
      <c r="G19" s="23">
        <v>0.26</v>
      </c>
      <c r="H19" s="23">
        <v>0.21</v>
      </c>
      <c r="I19" s="24">
        <v>0.24</v>
      </c>
      <c r="K19" s="12">
        <v>31</v>
      </c>
      <c r="L19" s="17">
        <f t="shared" si="1"/>
        <v>4.5024236334083065</v>
      </c>
      <c r="M19" s="17">
        <f t="shared" si="0"/>
        <v>6.4380637426949283</v>
      </c>
      <c r="N19" s="17">
        <f t="shared" si="0"/>
        <v>8.7379013149492213</v>
      </c>
      <c r="O19" s="17">
        <f t="shared" si="0"/>
        <v>9.6478142727845544</v>
      </c>
      <c r="P19" s="157">
        <f t="shared" si="0"/>
        <v>10</v>
      </c>
      <c r="Q19" s="157">
        <f t="shared" si="0"/>
        <v>13</v>
      </c>
      <c r="R19" s="157">
        <f t="shared" si="0"/>
        <v>10.5</v>
      </c>
      <c r="S19" s="157">
        <f t="shared" si="0"/>
        <v>12</v>
      </c>
    </row>
    <row r="20" spans="1:19" ht="15" thickBot="1">
      <c r="A20" s="12">
        <v>32</v>
      </c>
      <c r="B20" s="15">
        <v>9.9408594811002685E-2</v>
      </c>
      <c r="C20" s="5">
        <v>0.14682684198522764</v>
      </c>
      <c r="D20" s="28">
        <v>0.1954313581857875</v>
      </c>
      <c r="E20" s="28">
        <v>0.21687493396303217</v>
      </c>
      <c r="F20" s="23">
        <v>0.21</v>
      </c>
      <c r="G20" s="23">
        <v>0.28999999999999998</v>
      </c>
      <c r="H20" s="23">
        <v>0.23</v>
      </c>
      <c r="I20" s="24">
        <v>0.27</v>
      </c>
      <c r="K20" s="12">
        <v>32</v>
      </c>
      <c r="L20" s="17">
        <f t="shared" si="1"/>
        <v>4.9704297405501343</v>
      </c>
      <c r="M20" s="17">
        <f t="shared" si="0"/>
        <v>7.3413420992613814</v>
      </c>
      <c r="N20" s="17">
        <f t="shared" si="0"/>
        <v>9.7715679092893755</v>
      </c>
      <c r="O20" s="17">
        <f t="shared" si="0"/>
        <v>10.843746698151609</v>
      </c>
      <c r="P20" s="157">
        <f t="shared" si="0"/>
        <v>10.5</v>
      </c>
      <c r="Q20" s="157">
        <f t="shared" si="0"/>
        <v>14.499999999999998</v>
      </c>
      <c r="R20" s="157">
        <f t="shared" si="0"/>
        <v>11.5</v>
      </c>
      <c r="S20" s="157">
        <f t="shared" si="0"/>
        <v>13.5</v>
      </c>
    </row>
    <row r="21" spans="1:19" ht="15" thickBot="1">
      <c r="A21" s="12">
        <v>33</v>
      </c>
      <c r="B21" s="15">
        <v>0.11082553240989391</v>
      </c>
      <c r="C21" s="5">
        <v>0.16897813503643797</v>
      </c>
      <c r="D21" s="28">
        <v>0.21821895794858268</v>
      </c>
      <c r="E21" s="28">
        <v>0.24333753264779126</v>
      </c>
      <c r="F21" s="23">
        <v>0.23</v>
      </c>
      <c r="G21" s="23">
        <v>0.33</v>
      </c>
      <c r="H21" s="23">
        <v>0.25</v>
      </c>
      <c r="I21" s="24">
        <v>0.28999999999999998</v>
      </c>
      <c r="K21" s="12">
        <v>33</v>
      </c>
      <c r="L21" s="17">
        <f t="shared" si="1"/>
        <v>5.5412766204946955</v>
      </c>
      <c r="M21" s="17">
        <f t="shared" si="0"/>
        <v>8.4489067518218981</v>
      </c>
      <c r="N21" s="17">
        <f t="shared" si="0"/>
        <v>10.910947897429134</v>
      </c>
      <c r="O21" s="17">
        <f t="shared" si="0"/>
        <v>12.166876632389563</v>
      </c>
      <c r="P21" s="157">
        <f t="shared" si="0"/>
        <v>11.5</v>
      </c>
      <c r="Q21" s="157">
        <f t="shared" si="0"/>
        <v>16.5</v>
      </c>
      <c r="R21" s="157">
        <f t="shared" si="0"/>
        <v>12.5</v>
      </c>
      <c r="S21" s="157">
        <f t="shared" si="0"/>
        <v>14.499999999999998</v>
      </c>
    </row>
    <row r="22" spans="1:19" ht="15" thickBot="1">
      <c r="A22" s="12">
        <v>34</v>
      </c>
      <c r="B22" s="15">
        <v>0.12456580956889522</v>
      </c>
      <c r="C22" s="5">
        <v>0.19575177240666064</v>
      </c>
      <c r="D22" s="28">
        <v>0.24314598691414191</v>
      </c>
      <c r="E22" s="28">
        <v>0.27237088634220574</v>
      </c>
      <c r="F22" s="23">
        <v>0.25</v>
      </c>
      <c r="G22" s="23">
        <v>0.37</v>
      </c>
      <c r="H22" s="23">
        <v>0.28000000000000003</v>
      </c>
      <c r="I22" s="24">
        <v>0.33</v>
      </c>
      <c r="K22" s="12">
        <v>34</v>
      </c>
      <c r="L22" s="17">
        <f t="shared" si="1"/>
        <v>6.2282904784447615</v>
      </c>
      <c r="M22" s="17">
        <f t="shared" si="0"/>
        <v>9.7875886203330325</v>
      </c>
      <c r="N22" s="17">
        <f t="shared" si="0"/>
        <v>12.157299345707095</v>
      </c>
      <c r="O22" s="17">
        <f t="shared" si="0"/>
        <v>13.618544317110286</v>
      </c>
      <c r="P22" s="157">
        <f t="shared" si="0"/>
        <v>12.5</v>
      </c>
      <c r="Q22" s="157">
        <f t="shared" si="0"/>
        <v>18.5</v>
      </c>
      <c r="R22" s="157">
        <f t="shared" si="0"/>
        <v>14.000000000000002</v>
      </c>
      <c r="S22" s="157">
        <f t="shared" si="0"/>
        <v>16.5</v>
      </c>
    </row>
    <row r="23" spans="1:19" ht="15" thickBot="1">
      <c r="A23" s="12">
        <v>35</v>
      </c>
      <c r="B23" s="15">
        <v>0.14075074689109374</v>
      </c>
      <c r="C23" s="5">
        <v>0.22752036158366049</v>
      </c>
      <c r="D23" s="28">
        <v>0.27005725825396953</v>
      </c>
      <c r="E23" s="28">
        <v>0.30383415302034233</v>
      </c>
      <c r="F23" s="23">
        <v>0.28000000000000003</v>
      </c>
      <c r="G23" s="23">
        <v>0.42</v>
      </c>
      <c r="H23" s="23">
        <v>0.3</v>
      </c>
      <c r="I23" s="24">
        <v>0.36</v>
      </c>
      <c r="K23" s="12">
        <v>35</v>
      </c>
      <c r="L23" s="17">
        <f t="shared" si="1"/>
        <v>7.0375373445546865</v>
      </c>
      <c r="M23" s="17">
        <f t="shared" si="1"/>
        <v>11.376018079183025</v>
      </c>
      <c r="N23" s="17">
        <f t="shared" si="1"/>
        <v>13.502862912698477</v>
      </c>
      <c r="O23" s="17">
        <f t="shared" si="1"/>
        <v>15.191707651017117</v>
      </c>
      <c r="P23" s="157">
        <f t="shared" si="1"/>
        <v>14.000000000000002</v>
      </c>
      <c r="Q23" s="157">
        <f t="shared" si="1"/>
        <v>21</v>
      </c>
      <c r="R23" s="157">
        <f t="shared" si="1"/>
        <v>15</v>
      </c>
      <c r="S23" s="157">
        <f t="shared" si="1"/>
        <v>18</v>
      </c>
    </row>
    <row r="24" spans="1:19" ht="15" thickBot="1">
      <c r="A24" s="12">
        <v>36</v>
      </c>
      <c r="B24" s="15">
        <v>0.15955985296424116</v>
      </c>
      <c r="C24" s="5">
        <v>0.26467644054845813</v>
      </c>
      <c r="D24" s="28">
        <v>0.29895662575871718</v>
      </c>
      <c r="E24" s="28">
        <v>0.33775375903768096</v>
      </c>
      <c r="F24" s="23">
        <v>0.31</v>
      </c>
      <c r="G24" s="23">
        <v>0.48</v>
      </c>
      <c r="H24" s="23">
        <v>0.34</v>
      </c>
      <c r="I24" s="24">
        <v>0.4</v>
      </c>
      <c r="K24" s="12">
        <v>36</v>
      </c>
      <c r="L24" s="17">
        <f t="shared" si="1"/>
        <v>7.9779926482120578</v>
      </c>
      <c r="M24" s="17">
        <f t="shared" si="1"/>
        <v>13.233822027422907</v>
      </c>
      <c r="N24" s="17">
        <f t="shared" si="1"/>
        <v>14.947831287935859</v>
      </c>
      <c r="O24" s="17">
        <f t="shared" si="1"/>
        <v>16.887687951884047</v>
      </c>
      <c r="P24" s="157">
        <f t="shared" si="1"/>
        <v>15.5</v>
      </c>
      <c r="Q24" s="157">
        <f t="shared" si="1"/>
        <v>24</v>
      </c>
      <c r="R24" s="157">
        <f t="shared" si="1"/>
        <v>17</v>
      </c>
      <c r="S24" s="157">
        <f t="shared" si="1"/>
        <v>20</v>
      </c>
    </row>
    <row r="25" spans="1:19" ht="15" thickBot="1">
      <c r="A25" s="12">
        <v>37</v>
      </c>
      <c r="B25" s="15">
        <v>0.18115026166577824</v>
      </c>
      <c r="C25" s="5">
        <v>0.30755275695230705</v>
      </c>
      <c r="D25" s="28">
        <v>0.3298780133067728</v>
      </c>
      <c r="E25" s="28">
        <v>0.37420506679730442</v>
      </c>
      <c r="F25" s="23">
        <v>0.35</v>
      </c>
      <c r="G25" s="23">
        <v>0.55000000000000004</v>
      </c>
      <c r="H25" s="23">
        <v>0.37</v>
      </c>
      <c r="I25" s="24">
        <v>0.44</v>
      </c>
      <c r="K25" s="12">
        <v>37</v>
      </c>
      <c r="L25" s="17">
        <f t="shared" si="1"/>
        <v>9.0575130832889119</v>
      </c>
      <c r="M25" s="17">
        <f t="shared" si="1"/>
        <v>15.377637847615352</v>
      </c>
      <c r="N25" s="17">
        <f t="shared" si="1"/>
        <v>16.493900665338639</v>
      </c>
      <c r="O25" s="17">
        <f t="shared" si="1"/>
        <v>18.710253339865222</v>
      </c>
      <c r="P25" s="157">
        <f t="shared" si="1"/>
        <v>17.5</v>
      </c>
      <c r="Q25" s="157">
        <f t="shared" si="1"/>
        <v>27.500000000000004</v>
      </c>
      <c r="R25" s="157">
        <f t="shared" si="1"/>
        <v>18.5</v>
      </c>
      <c r="S25" s="157">
        <f t="shared" si="1"/>
        <v>22</v>
      </c>
    </row>
    <row r="26" spans="1:19" ht="15" thickBot="1">
      <c r="A26" s="12">
        <v>38</v>
      </c>
      <c r="B26" s="15">
        <v>0.20553133911815491</v>
      </c>
      <c r="C26" s="5">
        <v>0.35631395107437919</v>
      </c>
      <c r="D26" s="28">
        <v>0.36268853089377256</v>
      </c>
      <c r="E26" s="28">
        <v>0.4131518155543068</v>
      </c>
      <c r="F26" s="23">
        <v>0.4</v>
      </c>
      <c r="G26" s="23">
        <v>0.63</v>
      </c>
      <c r="H26" s="23">
        <v>0.41</v>
      </c>
      <c r="I26" s="24">
        <v>0.49</v>
      </c>
      <c r="K26" s="12">
        <v>38</v>
      </c>
      <c r="L26" s="17">
        <f t="shared" si="1"/>
        <v>10.276566955907745</v>
      </c>
      <c r="M26" s="17">
        <f t="shared" si="1"/>
        <v>17.815697553718959</v>
      </c>
      <c r="N26" s="17">
        <f t="shared" si="1"/>
        <v>18.13442654468863</v>
      </c>
      <c r="O26" s="17">
        <f t="shared" si="1"/>
        <v>20.657590777715342</v>
      </c>
      <c r="P26" s="157">
        <f t="shared" si="1"/>
        <v>20</v>
      </c>
      <c r="Q26" s="157">
        <f t="shared" si="1"/>
        <v>31.5</v>
      </c>
      <c r="R26" s="157">
        <f t="shared" si="1"/>
        <v>20.5</v>
      </c>
      <c r="S26" s="157">
        <f t="shared" si="1"/>
        <v>24.5</v>
      </c>
    </row>
    <row r="27" spans="1:19" ht="15" thickBot="1">
      <c r="A27" s="12">
        <v>39</v>
      </c>
      <c r="B27" s="15">
        <v>0.2328360113518062</v>
      </c>
      <c r="C27" s="5">
        <v>0.41124940284543121</v>
      </c>
      <c r="D27" s="28">
        <v>0.39750390042515948</v>
      </c>
      <c r="E27" s="28">
        <v>0.45485872711585129</v>
      </c>
      <c r="F27" s="23">
        <v>0.45</v>
      </c>
      <c r="G27" s="23">
        <v>0.72</v>
      </c>
      <c r="H27" s="23">
        <v>0.45</v>
      </c>
      <c r="I27" s="24">
        <v>0.54</v>
      </c>
      <c r="K27" s="12">
        <v>39</v>
      </c>
      <c r="L27" s="17">
        <f t="shared" si="1"/>
        <v>11.641800567590311</v>
      </c>
      <c r="M27" s="17">
        <f t="shared" si="1"/>
        <v>20.562470142271561</v>
      </c>
      <c r="N27" s="17">
        <f t="shared" si="1"/>
        <v>19.875195021257973</v>
      </c>
      <c r="O27" s="17">
        <f t="shared" si="1"/>
        <v>22.742936355792565</v>
      </c>
      <c r="P27" s="157">
        <f t="shared" si="1"/>
        <v>22.5</v>
      </c>
      <c r="Q27" s="157">
        <f t="shared" si="1"/>
        <v>36</v>
      </c>
      <c r="R27" s="157">
        <f t="shared" si="1"/>
        <v>22.5</v>
      </c>
      <c r="S27" s="157">
        <f t="shared" si="1"/>
        <v>27</v>
      </c>
    </row>
    <row r="28" spans="1:19" ht="15" thickBot="1">
      <c r="A28" s="12">
        <v>40</v>
      </c>
      <c r="B28" s="15">
        <v>0.26339111233739643</v>
      </c>
      <c r="C28" s="5">
        <v>0.4728727934868508</v>
      </c>
      <c r="D28" s="28">
        <v>0.43475691459102211</v>
      </c>
      <c r="E28" s="28">
        <v>0.49995659503788548</v>
      </c>
      <c r="F28" s="23">
        <v>0.5</v>
      </c>
      <c r="G28" s="23">
        <v>0.83</v>
      </c>
      <c r="H28" s="23">
        <v>0.5</v>
      </c>
      <c r="I28" s="24">
        <v>0.6</v>
      </c>
      <c r="K28" s="12">
        <v>40</v>
      </c>
      <c r="L28" s="17">
        <f t="shared" si="1"/>
        <v>13.169555616869822</v>
      </c>
      <c r="M28" s="17">
        <f t="shared" si="1"/>
        <v>23.643639674342541</v>
      </c>
      <c r="N28" s="17">
        <f t="shared" si="1"/>
        <v>21.737845729551104</v>
      </c>
      <c r="O28" s="17">
        <f t="shared" si="1"/>
        <v>24.997829751894272</v>
      </c>
      <c r="P28" s="157">
        <f t="shared" si="1"/>
        <v>25</v>
      </c>
      <c r="Q28" s="157">
        <f t="shared" si="1"/>
        <v>41.5</v>
      </c>
      <c r="R28" s="157">
        <f t="shared" si="1"/>
        <v>25</v>
      </c>
      <c r="S28" s="157">
        <f t="shared" si="1"/>
        <v>30</v>
      </c>
    </row>
    <row r="29" spans="1:19" ht="15" thickBot="1">
      <c r="A29" s="12">
        <v>41</v>
      </c>
      <c r="B29" s="15">
        <v>0.29739907303518037</v>
      </c>
      <c r="C29" s="5">
        <v>0.54162948330818461</v>
      </c>
      <c r="D29" s="28">
        <v>0.47465797322363845</v>
      </c>
      <c r="E29" s="28">
        <v>0.54893240899949192</v>
      </c>
      <c r="F29" s="23">
        <v>0.56999999999999995</v>
      </c>
      <c r="G29" s="23">
        <v>0.95</v>
      </c>
      <c r="H29" s="23">
        <v>0.55000000000000004</v>
      </c>
      <c r="I29" s="24">
        <v>0.67</v>
      </c>
      <c r="K29" s="12">
        <v>41</v>
      </c>
      <c r="L29" s="17">
        <f t="shared" si="1"/>
        <v>14.869953651759019</v>
      </c>
      <c r="M29" s="17">
        <f t="shared" si="1"/>
        <v>27.081474165409229</v>
      </c>
      <c r="N29" s="17">
        <f t="shared" si="1"/>
        <v>23.732898661181924</v>
      </c>
      <c r="O29" s="17">
        <f t="shared" si="1"/>
        <v>27.446620449974596</v>
      </c>
      <c r="P29" s="157">
        <f t="shared" si="1"/>
        <v>28.499999999999996</v>
      </c>
      <c r="Q29" s="157">
        <f t="shared" si="1"/>
        <v>47.5</v>
      </c>
      <c r="R29" s="157">
        <f t="shared" si="1"/>
        <v>27.500000000000004</v>
      </c>
      <c r="S29" s="157">
        <f t="shared" si="1"/>
        <v>33.5</v>
      </c>
    </row>
    <row r="30" spans="1:19" ht="15" thickBot="1">
      <c r="A30" s="12">
        <v>42</v>
      </c>
      <c r="B30" s="15">
        <v>0.3350882264601352</v>
      </c>
      <c r="C30" s="5">
        <v>0.61804773369010846</v>
      </c>
      <c r="D30" s="28">
        <v>0.51742201284939937</v>
      </c>
      <c r="E30" s="28">
        <v>0.60233737557822875</v>
      </c>
      <c r="F30" s="23">
        <v>0.64</v>
      </c>
      <c r="G30" s="23">
        <v>1.08</v>
      </c>
      <c r="H30" s="23">
        <v>0.61</v>
      </c>
      <c r="I30" s="24">
        <v>0.74</v>
      </c>
      <c r="K30" s="12">
        <v>42</v>
      </c>
      <c r="L30" s="17">
        <f t="shared" si="1"/>
        <v>16.75441132300676</v>
      </c>
      <c r="M30" s="17">
        <f t="shared" si="1"/>
        <v>30.902386684505423</v>
      </c>
      <c r="N30" s="17">
        <f t="shared" si="1"/>
        <v>25.871100642469969</v>
      </c>
      <c r="O30" s="17">
        <f t="shared" si="1"/>
        <v>30.116868778911439</v>
      </c>
      <c r="P30" s="157">
        <f t="shared" si="1"/>
        <v>32</v>
      </c>
      <c r="Q30" s="157">
        <f t="shared" si="1"/>
        <v>54</v>
      </c>
      <c r="R30" s="157">
        <f t="shared" si="1"/>
        <v>30.5</v>
      </c>
      <c r="S30" s="157">
        <f t="shared" si="1"/>
        <v>37</v>
      </c>
    </row>
    <row r="31" spans="1:19" ht="15" thickBot="1">
      <c r="A31" s="12">
        <v>43</v>
      </c>
      <c r="B31" s="15">
        <v>0.37671752562067434</v>
      </c>
      <c r="C31" s="5">
        <v>0.70272535041662576</v>
      </c>
      <c r="D31" s="28">
        <v>0.56327656886241606</v>
      </c>
      <c r="E31" s="28">
        <v>0.66077287881967206</v>
      </c>
      <c r="F31" s="23">
        <v>0.73</v>
      </c>
      <c r="G31" s="23">
        <v>1.23</v>
      </c>
      <c r="H31" s="23">
        <v>0.67</v>
      </c>
      <c r="I31" s="24">
        <v>0.82</v>
      </c>
      <c r="K31" s="12">
        <v>43</v>
      </c>
      <c r="L31" s="17">
        <f t="shared" si="1"/>
        <v>18.835876281033716</v>
      </c>
      <c r="M31" s="17">
        <f t="shared" si="1"/>
        <v>35.136267520831289</v>
      </c>
      <c r="N31" s="17">
        <f t="shared" si="1"/>
        <v>28.163828443120803</v>
      </c>
      <c r="O31" s="17">
        <f t="shared" si="1"/>
        <v>33.038643940983604</v>
      </c>
      <c r="P31" s="157">
        <f t="shared" si="1"/>
        <v>36.5</v>
      </c>
      <c r="Q31" s="157">
        <f t="shared" si="1"/>
        <v>61.5</v>
      </c>
      <c r="R31" s="157">
        <f t="shared" si="1"/>
        <v>33.5</v>
      </c>
      <c r="S31" s="157">
        <f t="shared" si="1"/>
        <v>41</v>
      </c>
    </row>
    <row r="32" spans="1:19" ht="15" thickBot="1">
      <c r="A32" s="12">
        <v>44</v>
      </c>
      <c r="B32" s="15">
        <v>0.42249928166859924</v>
      </c>
      <c r="C32" s="5">
        <v>0.79623038861575779</v>
      </c>
      <c r="D32" s="28">
        <v>0.61234791491498619</v>
      </c>
      <c r="E32" s="28">
        <v>0.72476205993100906</v>
      </c>
      <c r="F32" s="23">
        <v>0.82</v>
      </c>
      <c r="G32" s="23">
        <v>1.4</v>
      </c>
      <c r="H32" s="23">
        <v>0.74</v>
      </c>
      <c r="I32" s="24">
        <v>0.9</v>
      </c>
      <c r="K32" s="12">
        <v>44</v>
      </c>
      <c r="L32" s="17">
        <f t="shared" si="1"/>
        <v>21.124964083429962</v>
      </c>
      <c r="M32" s="17">
        <f t="shared" si="1"/>
        <v>39.811519430787889</v>
      </c>
      <c r="N32" s="17">
        <f t="shared" si="1"/>
        <v>30.61739574574931</v>
      </c>
      <c r="O32" s="17">
        <f t="shared" si="1"/>
        <v>36.238102996550452</v>
      </c>
      <c r="P32" s="157">
        <f t="shared" si="1"/>
        <v>41</v>
      </c>
      <c r="Q32" s="157">
        <f t="shared" si="1"/>
        <v>70</v>
      </c>
      <c r="R32" s="157">
        <f t="shared" si="1"/>
        <v>37</v>
      </c>
      <c r="S32" s="157">
        <f t="shared" si="1"/>
        <v>45</v>
      </c>
    </row>
    <row r="33" spans="1:19" ht="15" thickBot="1">
      <c r="A33" s="12">
        <v>45</v>
      </c>
      <c r="B33" s="15">
        <v>0.47261281614292971</v>
      </c>
      <c r="C33" s="5">
        <v>0.8990935751401502</v>
      </c>
      <c r="D33" s="28">
        <v>0.66471426635675934</v>
      </c>
      <c r="E33" s="28">
        <v>0.79479568023069014</v>
      </c>
      <c r="F33" s="23">
        <v>0.92</v>
      </c>
      <c r="G33" s="23">
        <v>1.58</v>
      </c>
      <c r="H33" s="23">
        <v>0.81</v>
      </c>
      <c r="I33" s="24">
        <v>1</v>
      </c>
      <c r="K33" s="12">
        <v>45</v>
      </c>
      <c r="L33" s="17">
        <f t="shared" si="1"/>
        <v>23.630640807146484</v>
      </c>
      <c r="M33" s="17">
        <f t="shared" si="1"/>
        <v>44.954678757007507</v>
      </c>
      <c r="N33" s="17">
        <f t="shared" si="1"/>
        <v>33.23571331783797</v>
      </c>
      <c r="O33" s="17">
        <f t="shared" si="1"/>
        <v>39.73978401153451</v>
      </c>
      <c r="P33" s="157">
        <f t="shared" si="1"/>
        <v>46</v>
      </c>
      <c r="Q33" s="157">
        <f t="shared" si="1"/>
        <v>79</v>
      </c>
      <c r="R33" s="157">
        <f t="shared" si="1"/>
        <v>40.5</v>
      </c>
      <c r="S33" s="157">
        <f t="shared" si="1"/>
        <v>50</v>
      </c>
    </row>
    <row r="34" spans="1:19" ht="15" thickBot="1">
      <c r="A34" s="12">
        <v>46</v>
      </c>
      <c r="B34" s="15">
        <v>0.52726191459763594</v>
      </c>
      <c r="C34" s="5">
        <v>1.0118469998430879</v>
      </c>
      <c r="D34" s="28">
        <v>0.72052728260620424</v>
      </c>
      <c r="E34" s="28">
        <v>0.87144569732344956</v>
      </c>
      <c r="F34" s="23">
        <v>1.03</v>
      </c>
      <c r="G34" s="23">
        <v>1.78</v>
      </c>
      <c r="H34" s="23">
        <v>0.89</v>
      </c>
      <c r="I34" s="24">
        <v>1.1000000000000001</v>
      </c>
      <c r="K34" s="12">
        <v>46</v>
      </c>
      <c r="L34" s="17">
        <f t="shared" si="1"/>
        <v>26.363095729881795</v>
      </c>
      <c r="M34" s="17">
        <f t="shared" si="1"/>
        <v>50.592349992154396</v>
      </c>
      <c r="N34" s="17">
        <f t="shared" si="1"/>
        <v>36.026364130310213</v>
      </c>
      <c r="O34" s="17">
        <f t="shared" si="1"/>
        <v>43.572284866172481</v>
      </c>
      <c r="P34" s="157">
        <f t="shared" si="1"/>
        <v>51.5</v>
      </c>
      <c r="Q34" s="157">
        <f t="shared" si="1"/>
        <v>89</v>
      </c>
      <c r="R34" s="157">
        <f t="shared" si="1"/>
        <v>44.5</v>
      </c>
      <c r="S34" s="157">
        <f t="shared" si="1"/>
        <v>55.000000000000007</v>
      </c>
    </row>
    <row r="35" spans="1:19" ht="15" thickBot="1">
      <c r="A35" s="12">
        <v>47</v>
      </c>
      <c r="B35" s="15">
        <v>0.586630108559696</v>
      </c>
      <c r="C35" s="5">
        <v>1.1349674748903853</v>
      </c>
      <c r="D35" s="28">
        <v>0.77994988407910626</v>
      </c>
      <c r="E35" s="28">
        <v>0.95530218170088765</v>
      </c>
      <c r="F35" s="23">
        <v>1.1499999999999999</v>
      </c>
      <c r="G35" s="23">
        <v>1.99</v>
      </c>
      <c r="H35" s="23">
        <v>0.97</v>
      </c>
      <c r="I35" s="24">
        <v>1.21</v>
      </c>
      <c r="K35" s="12">
        <v>47</v>
      </c>
      <c r="L35" s="17">
        <f t="shared" si="1"/>
        <v>29.331505427984801</v>
      </c>
      <c r="M35" s="17">
        <f t="shared" si="1"/>
        <v>56.748373744519263</v>
      </c>
      <c r="N35" s="17">
        <f t="shared" si="1"/>
        <v>38.997494203955313</v>
      </c>
      <c r="O35" s="17">
        <f t="shared" si="1"/>
        <v>47.765109085044379</v>
      </c>
      <c r="P35" s="157">
        <f t="shared" si="1"/>
        <v>57.499999999999993</v>
      </c>
      <c r="Q35" s="157">
        <f t="shared" si="1"/>
        <v>99.5</v>
      </c>
      <c r="R35" s="157">
        <f t="shared" si="1"/>
        <v>48.5</v>
      </c>
      <c r="S35" s="157">
        <f t="shared" si="1"/>
        <v>60.5</v>
      </c>
    </row>
    <row r="36" spans="1:19" ht="15" thickBot="1">
      <c r="A36" s="12">
        <v>48</v>
      </c>
      <c r="B36" s="15">
        <v>0.65082253753186581</v>
      </c>
      <c r="C36" s="5">
        <v>1.2687949951587922</v>
      </c>
      <c r="D36" s="28">
        <v>0.84307367799952682</v>
      </c>
      <c r="E36" s="28">
        <v>1.0468765005887211</v>
      </c>
      <c r="F36" s="23">
        <v>1.27</v>
      </c>
      <c r="G36" s="23">
        <v>2.23</v>
      </c>
      <c r="H36" s="23">
        <v>1.05</v>
      </c>
      <c r="I36" s="24">
        <v>1.33</v>
      </c>
      <c r="K36" s="12">
        <v>48</v>
      </c>
      <c r="L36" s="17">
        <f t="shared" si="1"/>
        <v>32.541126876593289</v>
      </c>
      <c r="M36" s="17">
        <f t="shared" si="1"/>
        <v>63.439749757939609</v>
      </c>
      <c r="N36" s="17">
        <f t="shared" si="1"/>
        <v>42.153683899976343</v>
      </c>
      <c r="O36" s="17">
        <f t="shared" si="1"/>
        <v>52.343825029436054</v>
      </c>
      <c r="P36" s="157">
        <f t="shared" si="1"/>
        <v>63.5</v>
      </c>
      <c r="Q36" s="157">
        <f t="shared" si="1"/>
        <v>111.5</v>
      </c>
      <c r="R36" s="157">
        <f t="shared" si="1"/>
        <v>52.5</v>
      </c>
      <c r="S36" s="157">
        <f t="shared" si="1"/>
        <v>66.5</v>
      </c>
    </row>
    <row r="37" spans="1:19" ht="15" thickBot="1">
      <c r="A37" s="12">
        <v>49</v>
      </c>
      <c r="B37" s="15">
        <v>0.72001853030257612</v>
      </c>
      <c r="C37" s="5">
        <v>1.4136687586841026</v>
      </c>
      <c r="D37" s="28">
        <v>0.91015644474729651</v>
      </c>
      <c r="E37" s="28">
        <v>1.1468015470009119</v>
      </c>
      <c r="F37" s="23">
        <v>1.4</v>
      </c>
      <c r="G37" s="23">
        <v>2.48</v>
      </c>
      <c r="H37" s="23">
        <v>1.1399999999999999</v>
      </c>
      <c r="I37" s="24">
        <v>1.46</v>
      </c>
      <c r="K37" s="12">
        <v>49</v>
      </c>
      <c r="L37" s="17">
        <f t="shared" si="1"/>
        <v>36.000926515128803</v>
      </c>
      <c r="M37" s="17">
        <f t="shared" si="1"/>
        <v>70.683437934205131</v>
      </c>
      <c r="N37" s="17">
        <f t="shared" si="1"/>
        <v>45.507822237364827</v>
      </c>
      <c r="O37" s="17">
        <f t="shared" si="1"/>
        <v>57.34007735004559</v>
      </c>
      <c r="P37" s="157">
        <f t="shared" si="1"/>
        <v>70</v>
      </c>
      <c r="Q37" s="157">
        <f t="shared" si="1"/>
        <v>124</v>
      </c>
      <c r="R37" s="157">
        <f t="shared" si="1"/>
        <v>56.999999999999993</v>
      </c>
      <c r="S37" s="157">
        <f t="shared" si="1"/>
        <v>73</v>
      </c>
    </row>
    <row r="38" spans="1:19" ht="15" thickBot="1">
      <c r="A38" s="12">
        <v>50</v>
      </c>
      <c r="B38" s="15">
        <v>0.79452626736889342</v>
      </c>
      <c r="C38" s="5">
        <v>1.5700064055332048</v>
      </c>
      <c r="D38" s="28">
        <v>0.9816610062022092</v>
      </c>
      <c r="E38" s="28">
        <v>1.2558485761313982</v>
      </c>
      <c r="F38" s="23">
        <v>1.55</v>
      </c>
      <c r="G38" s="23">
        <v>2.75</v>
      </c>
      <c r="H38" s="23">
        <v>1.24</v>
      </c>
      <c r="I38" s="24">
        <v>1.6</v>
      </c>
      <c r="K38" s="12">
        <v>50</v>
      </c>
      <c r="L38" s="17">
        <f t="shared" si="1"/>
        <v>39.726313368444671</v>
      </c>
      <c r="M38" s="17">
        <f t="shared" si="1"/>
        <v>78.500320276660247</v>
      </c>
      <c r="N38" s="17">
        <f t="shared" si="1"/>
        <v>49.083050310110458</v>
      </c>
      <c r="O38" s="17">
        <f t="shared" si="1"/>
        <v>62.792428806569909</v>
      </c>
      <c r="P38" s="157">
        <f t="shared" si="1"/>
        <v>77.5</v>
      </c>
      <c r="Q38" s="157">
        <f t="shared" si="1"/>
        <v>137.5</v>
      </c>
      <c r="R38" s="157">
        <f t="shared" si="1"/>
        <v>62</v>
      </c>
      <c r="S38" s="157">
        <f t="shared" si="1"/>
        <v>80</v>
      </c>
    </row>
    <row r="39" spans="1:19" ht="15" thickBot="1">
      <c r="A39" s="12">
        <v>51</v>
      </c>
      <c r="B39" s="15">
        <v>0.87455648151405851</v>
      </c>
      <c r="C39" s="5">
        <v>1.7381068439201686</v>
      </c>
      <c r="D39" s="28">
        <v>1.0578528312582123</v>
      </c>
      <c r="E39" s="28">
        <v>1.3745328361642388</v>
      </c>
      <c r="F39" s="23">
        <v>1.7</v>
      </c>
      <c r="G39" s="23">
        <v>3.04</v>
      </c>
      <c r="H39" s="23">
        <v>1.33</v>
      </c>
      <c r="I39" s="24">
        <v>1.75</v>
      </c>
      <c r="K39" s="12">
        <v>51</v>
      </c>
      <c r="L39" s="17">
        <f t="shared" si="1"/>
        <v>43.727824075702927</v>
      </c>
      <c r="M39" s="17">
        <f t="shared" si="1"/>
        <v>86.905342196008434</v>
      </c>
      <c r="N39" s="17">
        <f t="shared" si="1"/>
        <v>52.892641562910612</v>
      </c>
      <c r="O39" s="17">
        <f t="shared" si="1"/>
        <v>68.726641808211937</v>
      </c>
      <c r="P39" s="157">
        <f t="shared" si="1"/>
        <v>85</v>
      </c>
      <c r="Q39" s="157">
        <f t="shared" si="1"/>
        <v>152</v>
      </c>
      <c r="R39" s="157">
        <f t="shared" si="1"/>
        <v>66.5</v>
      </c>
      <c r="S39" s="157">
        <f t="shared" si="1"/>
        <v>87.5</v>
      </c>
    </row>
    <row r="40" spans="1:19" ht="15" thickBot="1">
      <c r="A40" s="12">
        <v>52</v>
      </c>
      <c r="B40" s="15">
        <v>0.9601116979315133</v>
      </c>
      <c r="C40" s="5">
        <v>1.9180469731524965</v>
      </c>
      <c r="D40" s="28">
        <v>1.1386151686803934</v>
      </c>
      <c r="E40" s="28">
        <v>1.5029367371983806</v>
      </c>
      <c r="F40" s="23">
        <v>1.86</v>
      </c>
      <c r="G40" s="23">
        <v>3.35</v>
      </c>
      <c r="H40" s="23">
        <v>1.44</v>
      </c>
      <c r="I40" s="24">
        <v>1.92</v>
      </c>
      <c r="K40" s="12">
        <v>52</v>
      </c>
      <c r="L40" s="17">
        <f t="shared" si="1"/>
        <v>48.005584896575662</v>
      </c>
      <c r="M40" s="17">
        <f t="shared" si="1"/>
        <v>95.902348657624827</v>
      </c>
      <c r="N40" s="17">
        <f t="shared" si="1"/>
        <v>56.930758434019666</v>
      </c>
      <c r="O40" s="17">
        <f t="shared" si="1"/>
        <v>75.146836859919034</v>
      </c>
      <c r="P40" s="157">
        <f t="shared" si="1"/>
        <v>93</v>
      </c>
      <c r="Q40" s="157">
        <f t="shared" si="1"/>
        <v>167.5</v>
      </c>
      <c r="R40" s="157">
        <f t="shared" si="1"/>
        <v>72</v>
      </c>
      <c r="S40" s="157">
        <f t="shared" si="1"/>
        <v>96</v>
      </c>
    </row>
    <row r="41" spans="1:19" ht="15" thickBot="1">
      <c r="A41" s="12">
        <v>53</v>
      </c>
      <c r="B41" s="15">
        <v>1.0511449965543596</v>
      </c>
      <c r="C41" s="5">
        <v>2.1098567856925059</v>
      </c>
      <c r="D41" s="28">
        <v>1.2236885307390344</v>
      </c>
      <c r="E41" s="28">
        <v>1.6409476443559425</v>
      </c>
      <c r="F41" s="23">
        <v>2.0299999999999998</v>
      </c>
      <c r="G41" s="23">
        <v>3.67</v>
      </c>
      <c r="H41" s="23">
        <v>1.55</v>
      </c>
      <c r="I41" s="24">
        <v>2.09</v>
      </c>
      <c r="K41" s="12">
        <v>53</v>
      </c>
      <c r="L41" s="17">
        <f t="shared" si="1"/>
        <v>52.557249827717975</v>
      </c>
      <c r="M41" s="17">
        <f t="shared" si="1"/>
        <v>105.49283928462529</v>
      </c>
      <c r="N41" s="17">
        <f t="shared" si="1"/>
        <v>61.184426536951719</v>
      </c>
      <c r="O41" s="17">
        <f t="shared" si="1"/>
        <v>82.047382217797121</v>
      </c>
      <c r="P41" s="157">
        <f t="shared" si="1"/>
        <v>101.49999999999999</v>
      </c>
      <c r="Q41" s="157">
        <f t="shared" si="1"/>
        <v>183.5</v>
      </c>
      <c r="R41" s="157">
        <f t="shared" si="1"/>
        <v>77.5</v>
      </c>
      <c r="S41" s="157">
        <f t="shared" si="1"/>
        <v>104.5</v>
      </c>
    </row>
    <row r="42" spans="1:19" ht="15" thickBot="1">
      <c r="A42" s="12">
        <v>54</v>
      </c>
      <c r="B42" s="15">
        <v>1.1473681915136504</v>
      </c>
      <c r="C42" s="5">
        <v>2.3133401085336063</v>
      </c>
      <c r="D42" s="28">
        <v>1.3123728629290441</v>
      </c>
      <c r="E42" s="28">
        <v>1.7879965059649117</v>
      </c>
      <c r="F42" s="23">
        <v>2.21</v>
      </c>
      <c r="G42" s="23">
        <v>4.03</v>
      </c>
      <c r="H42" s="23">
        <v>1.66</v>
      </c>
      <c r="I42" s="24">
        <v>2.2799999999999998</v>
      </c>
      <c r="K42" s="12">
        <v>54</v>
      </c>
      <c r="L42" s="17">
        <f t="shared" si="1"/>
        <v>57.36840957568252</v>
      </c>
      <c r="M42" s="17">
        <f t="shared" si="1"/>
        <v>115.66700542668032</v>
      </c>
      <c r="N42" s="17">
        <f t="shared" si="1"/>
        <v>65.6186431464522</v>
      </c>
      <c r="O42" s="17">
        <f t="shared" si="1"/>
        <v>89.399825298245588</v>
      </c>
      <c r="P42" s="157">
        <f t="shared" si="1"/>
        <v>110.5</v>
      </c>
      <c r="Q42" s="157">
        <f t="shared" si="1"/>
        <v>201.5</v>
      </c>
      <c r="R42" s="157">
        <f t="shared" si="1"/>
        <v>83</v>
      </c>
      <c r="S42" s="157">
        <f t="shared" si="1"/>
        <v>113.99999999999999</v>
      </c>
    </row>
    <row r="43" spans="1:19" ht="15" thickBot="1">
      <c r="A43" s="12">
        <v>55</v>
      </c>
      <c r="B43" s="15">
        <v>1.2483745530907666</v>
      </c>
      <c r="C43" s="5">
        <v>2.5281753208678013</v>
      </c>
      <c r="D43" s="28">
        <v>1.4037731131804112</v>
      </c>
      <c r="E43" s="28">
        <v>2.07286314477297</v>
      </c>
      <c r="F43" s="23">
        <v>2.41</v>
      </c>
      <c r="G43" s="23">
        <v>4.41</v>
      </c>
      <c r="H43" s="23">
        <v>1.79</v>
      </c>
      <c r="I43" s="24">
        <v>2.48</v>
      </c>
      <c r="K43" s="12">
        <v>55</v>
      </c>
      <c r="L43" s="17">
        <f t="shared" si="1"/>
        <v>62.41872765453833</v>
      </c>
      <c r="M43" s="17">
        <f t="shared" si="1"/>
        <v>126.40876604339006</v>
      </c>
      <c r="N43" s="17">
        <f t="shared" si="1"/>
        <v>70.188655659020554</v>
      </c>
      <c r="O43" s="17">
        <f t="shared" si="1"/>
        <v>103.6431572386485</v>
      </c>
      <c r="P43" s="157">
        <f t="shared" si="1"/>
        <v>120.5</v>
      </c>
      <c r="Q43" s="157">
        <f t="shared" si="1"/>
        <v>220.5</v>
      </c>
      <c r="R43" s="157">
        <f t="shared" si="1"/>
        <v>89.5</v>
      </c>
      <c r="S43" s="157">
        <f t="shared" si="1"/>
        <v>124</v>
      </c>
    </row>
    <row r="44" spans="1:19" ht="15" thickBot="1">
      <c r="A44" s="12">
        <v>56</v>
      </c>
      <c r="B44" s="15">
        <v>1.3540807748615709</v>
      </c>
      <c r="C44" s="5">
        <v>2.7543304377119182</v>
      </c>
      <c r="D44" s="28">
        <v>1.4975458906226879</v>
      </c>
      <c r="E44" s="28">
        <v>2.2470635515623951</v>
      </c>
      <c r="F44" s="23">
        <v>2.63</v>
      </c>
      <c r="G44" s="23">
        <v>4.82</v>
      </c>
      <c r="H44" s="23">
        <v>1.93</v>
      </c>
      <c r="I44" s="24">
        <v>2.71</v>
      </c>
      <c r="K44" s="12">
        <v>56</v>
      </c>
      <c r="L44" s="17">
        <f t="shared" si="1"/>
        <v>67.704038743078542</v>
      </c>
      <c r="M44" s="17">
        <f t="shared" si="1"/>
        <v>137.71652188559591</v>
      </c>
      <c r="N44" s="17">
        <f t="shared" si="1"/>
        <v>74.877294531134396</v>
      </c>
      <c r="O44" s="17">
        <f t="shared" si="1"/>
        <v>112.35317757811976</v>
      </c>
      <c r="P44" s="157">
        <f t="shared" si="1"/>
        <v>131.5</v>
      </c>
      <c r="Q44" s="157">
        <f t="shared" si="1"/>
        <v>241</v>
      </c>
      <c r="R44" s="157">
        <f t="shared" si="1"/>
        <v>96.5</v>
      </c>
      <c r="S44" s="157">
        <f t="shared" si="1"/>
        <v>135.5</v>
      </c>
    </row>
    <row r="45" spans="1:19" ht="15" thickBot="1">
      <c r="A45" s="12">
        <v>57</v>
      </c>
      <c r="B45" s="15">
        <v>1.4646197259247058</v>
      </c>
      <c r="C45" s="5">
        <v>2.9919510047297893</v>
      </c>
      <c r="D45" s="28">
        <v>1.5937396564864421</v>
      </c>
      <c r="E45" s="28">
        <v>2.429896520080403</v>
      </c>
      <c r="F45" s="23">
        <v>2.87</v>
      </c>
      <c r="G45" s="23">
        <v>5.27</v>
      </c>
      <c r="H45" s="23">
        <v>2.09</v>
      </c>
      <c r="I45" s="24">
        <v>2.96</v>
      </c>
      <c r="K45" s="12">
        <v>57</v>
      </c>
      <c r="L45" s="17">
        <f t="shared" si="1"/>
        <v>73.230986296235287</v>
      </c>
      <c r="M45" s="17">
        <f t="shared" si="1"/>
        <v>149.59755023648947</v>
      </c>
      <c r="N45" s="17">
        <f t="shared" si="1"/>
        <v>79.686982824322101</v>
      </c>
      <c r="O45" s="17">
        <f t="shared" si="1"/>
        <v>121.49482600402015</v>
      </c>
      <c r="P45" s="157">
        <f t="shared" si="1"/>
        <v>143.5</v>
      </c>
      <c r="Q45" s="157">
        <f t="shared" si="1"/>
        <v>263.5</v>
      </c>
      <c r="R45" s="157">
        <f t="shared" si="1"/>
        <v>104.5</v>
      </c>
      <c r="S45" s="157">
        <f t="shared" si="1"/>
        <v>148</v>
      </c>
    </row>
    <row r="46" spans="1:19" ht="15" thickBot="1">
      <c r="A46" s="12">
        <v>58</v>
      </c>
      <c r="B46" s="15">
        <v>1.5802286701245842</v>
      </c>
      <c r="C46" s="5">
        <v>3.2412568507025594</v>
      </c>
      <c r="D46" s="28">
        <v>1.6926052671696183</v>
      </c>
      <c r="E46" s="28">
        <v>2.621642022075843</v>
      </c>
      <c r="F46" s="23">
        <v>3.13</v>
      </c>
      <c r="G46" s="23">
        <v>5.74</v>
      </c>
      <c r="H46" s="23">
        <v>2.2599999999999998</v>
      </c>
      <c r="I46" s="24">
        <v>3.22</v>
      </c>
      <c r="K46" s="12">
        <v>58</v>
      </c>
      <c r="L46" s="17">
        <f t="shared" si="1"/>
        <v>79.01143350622921</v>
      </c>
      <c r="M46" s="17">
        <f t="shared" si="1"/>
        <v>162.06284253512797</v>
      </c>
      <c r="N46" s="17">
        <f t="shared" si="1"/>
        <v>84.630263358480917</v>
      </c>
      <c r="O46" s="17">
        <f t="shared" si="1"/>
        <v>131.08210110379216</v>
      </c>
      <c r="P46" s="157">
        <f t="shared" si="1"/>
        <v>156.5</v>
      </c>
      <c r="Q46" s="157">
        <f t="shared" si="1"/>
        <v>287</v>
      </c>
      <c r="R46" s="157">
        <f t="shared" si="1"/>
        <v>112.99999999999999</v>
      </c>
      <c r="S46" s="157">
        <f t="shared" si="1"/>
        <v>161</v>
      </c>
    </row>
    <row r="47" spans="1:19" ht="15" thickBot="1">
      <c r="A47" s="12">
        <v>59</v>
      </c>
      <c r="B47" s="15">
        <v>1.7013472294389425</v>
      </c>
      <c r="C47" s="5">
        <v>3.5026470443493118</v>
      </c>
      <c r="D47" s="28">
        <v>1.7947315626316758</v>
      </c>
      <c r="E47" s="28">
        <v>2.8228804189390622</v>
      </c>
      <c r="F47" s="23">
        <v>3.4</v>
      </c>
      <c r="G47" s="23">
        <v>6.24</v>
      </c>
      <c r="H47" s="23">
        <v>2.44</v>
      </c>
      <c r="I47" s="24">
        <v>3.5</v>
      </c>
      <c r="K47" s="12">
        <v>59</v>
      </c>
      <c r="L47" s="17">
        <f t="shared" si="1"/>
        <v>85.067361471947123</v>
      </c>
      <c r="M47" s="17">
        <f t="shared" si="1"/>
        <v>175.13235221746558</v>
      </c>
      <c r="N47" s="17">
        <f t="shared" si="1"/>
        <v>89.736578131583784</v>
      </c>
      <c r="O47" s="17">
        <f t="shared" si="1"/>
        <v>141.14402094695311</v>
      </c>
      <c r="P47" s="157">
        <f t="shared" si="1"/>
        <v>170</v>
      </c>
      <c r="Q47" s="157">
        <f t="shared" si="1"/>
        <v>312</v>
      </c>
      <c r="R47" s="157">
        <f t="shared" si="1"/>
        <v>122</v>
      </c>
      <c r="S47" s="157">
        <f t="shared" si="1"/>
        <v>175</v>
      </c>
    </row>
    <row r="48" spans="1:19" ht="15" thickBot="1">
      <c r="A48" s="12">
        <v>60</v>
      </c>
      <c r="B48" s="15">
        <v>1.8283687371157094</v>
      </c>
      <c r="C48" s="5">
        <v>3.776440740108264</v>
      </c>
      <c r="D48" s="28">
        <v>1.9006376999796755</v>
      </c>
      <c r="E48" s="28">
        <v>3.0340454135171839</v>
      </c>
      <c r="F48" s="23">
        <v>3.68</v>
      </c>
      <c r="G48" s="23">
        <v>6.75</v>
      </c>
      <c r="H48" s="23">
        <v>2.61</v>
      </c>
      <c r="I48" s="24">
        <v>3.78</v>
      </c>
      <c r="K48" s="12">
        <v>60</v>
      </c>
      <c r="L48" s="17">
        <f t="shared" si="1"/>
        <v>91.418436855785473</v>
      </c>
      <c r="M48" s="17">
        <f t="shared" si="1"/>
        <v>188.82203700541319</v>
      </c>
      <c r="N48" s="17">
        <f t="shared" si="1"/>
        <v>95.03188499898377</v>
      </c>
      <c r="O48" s="17">
        <f t="shared" si="1"/>
        <v>151.70227067585921</v>
      </c>
      <c r="P48" s="157">
        <f t="shared" si="1"/>
        <v>184</v>
      </c>
      <c r="Q48" s="157">
        <f t="shared" si="1"/>
        <v>337.5</v>
      </c>
      <c r="R48" s="157">
        <f t="shared" si="1"/>
        <v>130.5</v>
      </c>
      <c r="S48" s="157">
        <f t="shared" si="1"/>
        <v>189</v>
      </c>
    </row>
    <row r="49" spans="4:5">
      <c r="D49" s="28">
        <v>2.2617760944331384</v>
      </c>
      <c r="E49" s="28">
        <v>3.2550842736224648</v>
      </c>
    </row>
    <row r="50" spans="4:5">
      <c r="D50" s="28">
        <v>2.3235171808620616</v>
      </c>
      <c r="E50" s="28">
        <v>3.3656399343892693</v>
      </c>
    </row>
    <row r="51" spans="4:5">
      <c r="D51" s="28">
        <v>2.3867605461304415</v>
      </c>
      <c r="E51" s="28">
        <v>3.4795086353656526</v>
      </c>
    </row>
    <row r="52" spans="4:5">
      <c r="D52" s="28">
        <v>2.7239355808080101</v>
      </c>
      <c r="E52" s="28">
        <v>4.4957927488914331</v>
      </c>
    </row>
    <row r="53" spans="4:5">
      <c r="D53" s="28">
        <v>2.7976586026185171</v>
      </c>
      <c r="E53" s="28">
        <v>4.6461522582912265</v>
      </c>
    </row>
    <row r="54" spans="4:5">
      <c r="D54" s="28">
        <v>2.185846683184959</v>
      </c>
      <c r="E54" s="28">
        <v>3.6730199447475429</v>
      </c>
    </row>
    <row r="55" spans="4:5">
      <c r="D55" s="28">
        <v>2.3031087374004864</v>
      </c>
      <c r="E55" s="28">
        <v>3.912004862618867</v>
      </c>
    </row>
    <row r="56" spans="4:5">
      <c r="D56" s="28">
        <v>2.424575018223623</v>
      </c>
      <c r="E56" s="28">
        <v>4.1584407392496248</v>
      </c>
    </row>
    <row r="57" spans="4:5">
      <c r="D57" s="28">
        <v>2.5505679227908513</v>
      </c>
      <c r="E57" s="28">
        <v>4.4124335172116025</v>
      </c>
    </row>
  </sheetData>
  <mergeCells count="5">
    <mergeCell ref="L4:S4"/>
    <mergeCell ref="B5:E5"/>
    <mergeCell ref="F5:I5"/>
    <mergeCell ref="L5:O5"/>
    <mergeCell ref="P5:S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9"/>
  <dimension ref="C1:I65"/>
  <sheetViews>
    <sheetView rightToLeft="1" topLeftCell="A34" workbookViewId="0">
      <selection activeCell="E52" sqref="E52"/>
    </sheetView>
  </sheetViews>
  <sheetFormatPr defaultRowHeight="14.25"/>
  <cols>
    <col min="4" max="4" width="39.5" bestFit="1" customWidth="1"/>
    <col min="5" max="5" width="32.375" bestFit="1" customWidth="1"/>
    <col min="6" max="6" width="20.375" bestFit="1" customWidth="1"/>
    <col min="7" max="7" width="31.375" bestFit="1" customWidth="1"/>
    <col min="9" max="9" width="19.375" bestFit="1" customWidth="1"/>
  </cols>
  <sheetData>
    <row r="1" spans="3:9">
      <c r="C1" t="s">
        <v>27</v>
      </c>
      <c r="D1" t="s">
        <v>52</v>
      </c>
      <c r="E1" t="s">
        <v>101</v>
      </c>
    </row>
    <row r="2" spans="3:9">
      <c r="C2" t="s">
        <v>28</v>
      </c>
      <c r="D2" t="b">
        <v>0</v>
      </c>
      <c r="E2" t="s">
        <v>123</v>
      </c>
      <c r="F2" t="str">
        <f t="shared" ref="F2:F21" si="0">C2&amp;D2&amp;E2</f>
        <v>זכרFALSEסרטן</v>
      </c>
      <c r="G2">
        <v>2</v>
      </c>
    </row>
    <row r="3" spans="3:9">
      <c r="C3" t="s">
        <v>28</v>
      </c>
      <c r="D3" t="b">
        <v>1</v>
      </c>
      <c r="E3" t="s">
        <v>123</v>
      </c>
      <c r="F3" t="str">
        <f t="shared" si="0"/>
        <v>זכרTRUEסרטן</v>
      </c>
      <c r="G3">
        <v>3</v>
      </c>
    </row>
    <row r="4" spans="3:9">
      <c r="C4" t="s">
        <v>33</v>
      </c>
      <c r="D4" t="b">
        <v>0</v>
      </c>
      <c r="E4" t="s">
        <v>123</v>
      </c>
      <c r="F4" t="str">
        <f t="shared" si="0"/>
        <v>נקבהFALSEסרטן</v>
      </c>
      <c r="G4">
        <v>4</v>
      </c>
    </row>
    <row r="5" spans="3:9">
      <c r="C5" t="s">
        <v>33</v>
      </c>
      <c r="D5" t="b">
        <v>1</v>
      </c>
      <c r="E5" t="s">
        <v>123</v>
      </c>
      <c r="F5" t="str">
        <f t="shared" si="0"/>
        <v>נקבהTRUEסרטן</v>
      </c>
      <c r="G5">
        <v>5</v>
      </c>
    </row>
    <row r="6" spans="3:9">
      <c r="C6" t="s">
        <v>28</v>
      </c>
      <c r="D6" t="b">
        <v>0</v>
      </c>
      <c r="E6" t="s">
        <v>122</v>
      </c>
      <c r="F6" t="str">
        <f t="shared" si="0"/>
        <v>זכרFALSEפלטינה</v>
      </c>
      <c r="G6">
        <v>6</v>
      </c>
    </row>
    <row r="7" spans="3:9">
      <c r="C7" t="s">
        <v>28</v>
      </c>
      <c r="D7" t="b">
        <v>1</v>
      </c>
      <c r="E7" t="s">
        <v>122</v>
      </c>
      <c r="F7" s="159" t="str">
        <f t="shared" si="0"/>
        <v>זכרTRUEפלטינה</v>
      </c>
      <c r="G7">
        <v>7</v>
      </c>
      <c r="I7" s="158" t="s">
        <v>102</v>
      </c>
    </row>
    <row r="8" spans="3:9">
      <c r="C8" t="s">
        <v>33</v>
      </c>
      <c r="D8" t="b">
        <v>0</v>
      </c>
      <c r="E8" t="s">
        <v>122</v>
      </c>
      <c r="F8" t="str">
        <f t="shared" si="0"/>
        <v>נקבהFALSEפלטינה</v>
      </c>
      <c r="G8">
        <v>8</v>
      </c>
    </row>
    <row r="9" spans="3:9">
      <c r="C9" t="s">
        <v>33</v>
      </c>
      <c r="D9" t="b">
        <v>1</v>
      </c>
      <c r="E9" t="s">
        <v>122</v>
      </c>
      <c r="F9" t="str">
        <f t="shared" si="0"/>
        <v>נקבהTRUEפלטינה</v>
      </c>
      <c r="G9">
        <v>9</v>
      </c>
    </row>
    <row r="10" spans="3:9">
      <c r="C10" t="s">
        <v>28</v>
      </c>
      <c r="D10" t="b">
        <v>0</v>
      </c>
      <c r="E10" t="s">
        <v>128</v>
      </c>
      <c r="F10" t="str">
        <f t="shared" si="0"/>
        <v>זכרFALSEארד</v>
      </c>
      <c r="G10">
        <v>10</v>
      </c>
    </row>
    <row r="11" spans="3:9">
      <c r="C11" t="s">
        <v>28</v>
      </c>
      <c r="D11" t="b">
        <v>1</v>
      </c>
      <c r="E11" t="s">
        <v>128</v>
      </c>
      <c r="F11" t="str">
        <f t="shared" si="0"/>
        <v>זכרTRUEארד</v>
      </c>
      <c r="G11">
        <v>11</v>
      </c>
    </row>
    <row r="12" spans="3:9">
      <c r="C12" t="s">
        <v>33</v>
      </c>
      <c r="D12" t="b">
        <v>0</v>
      </c>
      <c r="E12" t="s">
        <v>128</v>
      </c>
      <c r="F12" t="str">
        <f t="shared" si="0"/>
        <v>נקבהFALSEארד</v>
      </c>
      <c r="G12">
        <v>12</v>
      </c>
    </row>
    <row r="13" spans="3:9">
      <c r="C13" t="s">
        <v>33</v>
      </c>
      <c r="D13" t="b">
        <v>1</v>
      </c>
      <c r="E13" t="s">
        <v>128</v>
      </c>
      <c r="F13" t="str">
        <f t="shared" si="0"/>
        <v>נקבהTRUEארד</v>
      </c>
      <c r="G13">
        <v>13</v>
      </c>
    </row>
    <row r="14" spans="3:9">
      <c r="C14" t="s">
        <v>28</v>
      </c>
      <c r="D14" t="b">
        <v>0</v>
      </c>
      <c r="E14" t="s">
        <v>129</v>
      </c>
      <c r="F14" t="str">
        <f t="shared" si="0"/>
        <v>זכרFALSEכסף</v>
      </c>
      <c r="G14">
        <v>14</v>
      </c>
    </row>
    <row r="15" spans="3:9">
      <c r="C15" t="s">
        <v>28</v>
      </c>
      <c r="D15" t="b">
        <v>1</v>
      </c>
      <c r="E15" t="s">
        <v>129</v>
      </c>
      <c r="F15" t="str">
        <f t="shared" si="0"/>
        <v>זכרTRUEכסף</v>
      </c>
      <c r="G15">
        <v>15</v>
      </c>
    </row>
    <row r="16" spans="3:9">
      <c r="C16" t="s">
        <v>33</v>
      </c>
      <c r="D16" t="b">
        <v>0</v>
      </c>
      <c r="E16" t="s">
        <v>129</v>
      </c>
      <c r="F16" t="str">
        <f t="shared" si="0"/>
        <v>נקבהFALSEכסף</v>
      </c>
      <c r="G16">
        <v>16</v>
      </c>
    </row>
    <row r="17" spans="3:7">
      <c r="C17" t="s">
        <v>33</v>
      </c>
      <c r="D17" t="b">
        <v>1</v>
      </c>
      <c r="E17" t="s">
        <v>129</v>
      </c>
      <c r="F17" t="str">
        <f t="shared" si="0"/>
        <v>נקבהTRUEכסף</v>
      </c>
      <c r="G17">
        <v>17</v>
      </c>
    </row>
    <row r="18" spans="3:7">
      <c r="C18" t="s">
        <v>28</v>
      </c>
      <c r="D18" t="b">
        <v>0</v>
      </c>
      <c r="E18" t="s">
        <v>130</v>
      </c>
      <c r="F18" t="str">
        <f t="shared" si="0"/>
        <v>זכרFALSEזהב</v>
      </c>
      <c r="G18">
        <v>18</v>
      </c>
    </row>
    <row r="19" spans="3:7">
      <c r="C19" t="s">
        <v>28</v>
      </c>
      <c r="D19" t="b">
        <v>1</v>
      </c>
      <c r="E19" t="s">
        <v>130</v>
      </c>
      <c r="F19" t="str">
        <f t="shared" si="0"/>
        <v>זכרTRUEזהב</v>
      </c>
      <c r="G19">
        <v>19</v>
      </c>
    </row>
    <row r="20" spans="3:7">
      <c r="C20" t="s">
        <v>33</v>
      </c>
      <c r="D20" t="b">
        <v>0</v>
      </c>
      <c r="E20" t="s">
        <v>130</v>
      </c>
      <c r="F20" t="str">
        <f t="shared" si="0"/>
        <v>נקבהFALSEזהב</v>
      </c>
      <c r="G20">
        <v>20</v>
      </c>
    </row>
    <row r="21" spans="3:7">
      <c r="C21" t="s">
        <v>33</v>
      </c>
      <c r="D21" t="b">
        <v>1</v>
      </c>
      <c r="E21" t="s">
        <v>130</v>
      </c>
      <c r="F21" t="str">
        <f t="shared" si="0"/>
        <v>נקבהTRUEזהב</v>
      </c>
      <c r="G21">
        <v>21</v>
      </c>
    </row>
    <row r="23" spans="3:7" ht="15">
      <c r="C23" s="1" t="s">
        <v>158</v>
      </c>
    </row>
    <row r="25" spans="3:7" ht="15" thickBot="1">
      <c r="C25" t="s">
        <v>27</v>
      </c>
      <c r="D25" t="s">
        <v>153</v>
      </c>
      <c r="F25" t="s">
        <v>32</v>
      </c>
    </row>
    <row r="26" spans="3:7" ht="15.75" thickBot="1">
      <c r="C26" t="s">
        <v>28</v>
      </c>
      <c r="D26" s="210" t="s">
        <v>178</v>
      </c>
      <c r="E26" t="str">
        <f>D26&amp;C26</f>
        <v>תקופת פיצוי ל 5 שניםזכר</v>
      </c>
      <c r="F26">
        <v>2</v>
      </c>
    </row>
    <row r="27" spans="3:7" ht="15.75" thickBot="1">
      <c r="C27" t="s">
        <v>33</v>
      </c>
      <c r="D27" s="210" t="s">
        <v>178</v>
      </c>
      <c r="E27" t="str">
        <f t="shared" ref="E27:E39" si="1">D27&amp;C27</f>
        <v>תקופת פיצוי ל 5 שניםנקבה</v>
      </c>
      <c r="F27">
        <f>F26+1</f>
        <v>3</v>
      </c>
    </row>
    <row r="28" spans="3:7" ht="15.75" thickBot="1">
      <c r="C28" t="s">
        <v>28</v>
      </c>
      <c r="D28" s="210" t="s">
        <v>179</v>
      </c>
      <c r="E28" t="str">
        <f t="shared" si="1"/>
        <v>תקופת פיצוי ל 8 שניםזכר</v>
      </c>
      <c r="F28">
        <f t="shared" ref="F28:F39" si="2">F27+1</f>
        <v>4</v>
      </c>
    </row>
    <row r="29" spans="3:7" ht="15.75" thickBot="1">
      <c r="C29" t="s">
        <v>33</v>
      </c>
      <c r="D29" s="210" t="s">
        <v>179</v>
      </c>
      <c r="E29" t="str">
        <f t="shared" si="1"/>
        <v>תקופת פיצוי ל 8 שניםנקבה</v>
      </c>
      <c r="F29">
        <f t="shared" si="2"/>
        <v>5</v>
      </c>
    </row>
    <row r="30" spans="3:7" ht="15.75" thickBot="1">
      <c r="C30" t="s">
        <v>28</v>
      </c>
      <c r="D30" s="210" t="s">
        <v>180</v>
      </c>
      <c r="E30" t="str">
        <f t="shared" si="1"/>
        <v>תקופת פיצוי לכל החייםזכר</v>
      </c>
      <c r="F30">
        <f t="shared" si="2"/>
        <v>6</v>
      </c>
    </row>
    <row r="31" spans="3:7" ht="15">
      <c r="C31" t="s">
        <v>33</v>
      </c>
      <c r="D31" s="210" t="s">
        <v>180</v>
      </c>
      <c r="E31" t="str">
        <f t="shared" si="1"/>
        <v>תקופת פיצוי לכל החייםנקבה</v>
      </c>
      <c r="F31">
        <f t="shared" si="2"/>
        <v>7</v>
      </c>
    </row>
    <row r="32" spans="3:7" ht="15">
      <c r="C32" t="s">
        <v>28</v>
      </c>
      <c r="D32" s="217" t="s">
        <v>191</v>
      </c>
      <c r="E32" t="str">
        <f>D32&amp;C32</f>
        <v>פיצוי לכל החיים עם תקופת המתנה 36 חודשיםזכר</v>
      </c>
      <c r="F32">
        <f t="shared" si="2"/>
        <v>8</v>
      </c>
    </row>
    <row r="33" spans="3:6" ht="15">
      <c r="C33" t="s">
        <v>33</v>
      </c>
      <c r="D33" s="217" t="s">
        <v>191</v>
      </c>
      <c r="E33" t="str">
        <f>D33&amp;C33</f>
        <v>פיצוי לכל החיים עם תקופת המתנה 36 חודשיםנקבה</v>
      </c>
      <c r="F33">
        <f t="shared" si="2"/>
        <v>9</v>
      </c>
    </row>
    <row r="34" spans="3:6" ht="15">
      <c r="C34" t="s">
        <v>28</v>
      </c>
      <c r="D34" s="217" t="s">
        <v>192</v>
      </c>
      <c r="E34" t="str">
        <f>D34&amp;C34</f>
        <v>פיצוי לכל החיים עם תקופת המתנה 60 חודשיםזכר</v>
      </c>
      <c r="F34">
        <f t="shared" si="2"/>
        <v>10</v>
      </c>
    </row>
    <row r="35" spans="3:6" ht="15.75" thickBot="1">
      <c r="C35" t="s">
        <v>33</v>
      </c>
      <c r="D35" s="217" t="s">
        <v>192</v>
      </c>
      <c r="E35" t="str">
        <f>D35&amp;C35</f>
        <v>פיצוי לכל החיים עם תקופת המתנה 60 חודשיםנקבה</v>
      </c>
      <c r="F35">
        <f t="shared" si="2"/>
        <v>11</v>
      </c>
    </row>
    <row r="36" spans="3:6" ht="15.75" thickBot="1">
      <c r="C36" t="s">
        <v>28</v>
      </c>
      <c r="D36" s="210" t="s">
        <v>181</v>
      </c>
      <c r="E36" t="str">
        <f t="shared" si="1"/>
        <v>תקופת פיצוי ל 3 שניםזכר</v>
      </c>
      <c r="F36">
        <f t="shared" si="2"/>
        <v>12</v>
      </c>
    </row>
    <row r="37" spans="3:6" ht="15.75" thickBot="1">
      <c r="C37" t="s">
        <v>33</v>
      </c>
      <c r="D37" s="210" t="s">
        <v>181</v>
      </c>
      <c r="E37" t="str">
        <f t="shared" si="1"/>
        <v>תקופת פיצוי ל 3 שניםנקבה</v>
      </c>
      <c r="F37">
        <f t="shared" si="2"/>
        <v>13</v>
      </c>
    </row>
    <row r="38" spans="3:6" ht="15.75" thickBot="1">
      <c r="C38" t="s">
        <v>28</v>
      </c>
      <c r="D38" s="210" t="s">
        <v>182</v>
      </c>
      <c r="E38" t="str">
        <f t="shared" si="1"/>
        <v>תקופת פיצוי ל 6 שניםזכר</v>
      </c>
      <c r="F38">
        <f t="shared" si="2"/>
        <v>14</v>
      </c>
    </row>
    <row r="39" spans="3:6" ht="15">
      <c r="C39" t="s">
        <v>33</v>
      </c>
      <c r="D39" s="210" t="s">
        <v>182</v>
      </c>
      <c r="E39" t="str">
        <f t="shared" si="1"/>
        <v>תקופת פיצוי ל 6 שניםנקבה</v>
      </c>
      <c r="F39">
        <f t="shared" si="2"/>
        <v>15</v>
      </c>
    </row>
    <row r="40" spans="3:6" ht="15">
      <c r="D40" s="232"/>
    </row>
    <row r="41" spans="3:6" ht="15">
      <c r="D41" s="232"/>
    </row>
    <row r="42" spans="3:6" ht="15">
      <c r="D42" s="232"/>
    </row>
    <row r="43" spans="3:6" ht="15">
      <c r="D43" s="232"/>
    </row>
    <row r="44" spans="3:6" ht="15">
      <c r="D44" s="232"/>
    </row>
    <row r="45" spans="3:6" ht="15">
      <c r="D45" s="232"/>
    </row>
    <row r="46" spans="3:6" ht="15">
      <c r="D46" s="232"/>
    </row>
    <row r="49" spans="3:6" ht="15">
      <c r="C49" s="1" t="s">
        <v>159</v>
      </c>
    </row>
    <row r="51" spans="3:6" ht="15" thickBot="1">
      <c r="C51" t="s">
        <v>27</v>
      </c>
      <c r="D51" t="s">
        <v>153</v>
      </c>
      <c r="F51" t="s">
        <v>32</v>
      </c>
    </row>
    <row r="52" spans="3:6" ht="15.75" thickBot="1">
      <c r="C52" t="s">
        <v>28</v>
      </c>
      <c r="D52" s="210" t="s">
        <v>178</v>
      </c>
      <c r="E52" t="str">
        <f>D52&amp;C52</f>
        <v>תקופת פיצוי ל 5 שניםזכר</v>
      </c>
      <c r="F52">
        <v>2</v>
      </c>
    </row>
    <row r="53" spans="3:6" ht="15.75" thickBot="1">
      <c r="C53" t="s">
        <v>33</v>
      </c>
      <c r="D53" s="210" t="s">
        <v>178</v>
      </c>
      <c r="E53" t="str">
        <f t="shared" ref="E53:E65" si="3">D53&amp;C53</f>
        <v>תקופת פיצוי ל 5 שניםנקבה</v>
      </c>
      <c r="F53">
        <f>F52+1</f>
        <v>3</v>
      </c>
    </row>
    <row r="54" spans="3:6" ht="15.75" thickBot="1">
      <c r="C54" t="s">
        <v>28</v>
      </c>
      <c r="D54" s="210" t="s">
        <v>179</v>
      </c>
      <c r="E54" t="str">
        <f t="shared" si="3"/>
        <v>תקופת פיצוי ל 8 שניםזכר</v>
      </c>
      <c r="F54">
        <f t="shared" ref="F54:F65" si="4">F53+1</f>
        <v>4</v>
      </c>
    </row>
    <row r="55" spans="3:6" ht="15.75" thickBot="1">
      <c r="C55" t="s">
        <v>33</v>
      </c>
      <c r="D55" s="210" t="s">
        <v>179</v>
      </c>
      <c r="E55" t="str">
        <f t="shared" si="3"/>
        <v>תקופת פיצוי ל 8 שניםנקבה</v>
      </c>
      <c r="F55">
        <f t="shared" si="4"/>
        <v>5</v>
      </c>
    </row>
    <row r="56" spans="3:6" ht="15.75" thickBot="1">
      <c r="C56" t="s">
        <v>28</v>
      </c>
      <c r="D56" s="210" t="s">
        <v>180</v>
      </c>
      <c r="E56" t="str">
        <f t="shared" si="3"/>
        <v>תקופת פיצוי לכל החייםזכר</v>
      </c>
      <c r="F56">
        <f t="shared" si="4"/>
        <v>6</v>
      </c>
    </row>
    <row r="57" spans="3:6" ht="15">
      <c r="C57" t="s">
        <v>33</v>
      </c>
      <c r="D57" s="210" t="s">
        <v>180</v>
      </c>
      <c r="E57" t="str">
        <f t="shared" si="3"/>
        <v>תקופת פיצוי לכל החייםנקבה</v>
      </c>
      <c r="F57">
        <f t="shared" si="4"/>
        <v>7</v>
      </c>
    </row>
    <row r="58" spans="3:6" ht="15">
      <c r="C58" t="s">
        <v>28</v>
      </c>
      <c r="D58" s="217" t="s">
        <v>191</v>
      </c>
      <c r="E58" t="str">
        <f t="shared" si="3"/>
        <v>פיצוי לכל החיים עם תקופת המתנה 36 חודשיםזכר</v>
      </c>
      <c r="F58">
        <f t="shared" si="4"/>
        <v>8</v>
      </c>
    </row>
    <row r="59" spans="3:6" ht="15">
      <c r="C59" t="s">
        <v>33</v>
      </c>
      <c r="D59" s="217" t="s">
        <v>191</v>
      </c>
      <c r="E59" t="str">
        <f t="shared" si="3"/>
        <v>פיצוי לכל החיים עם תקופת המתנה 36 חודשיםנקבה</v>
      </c>
      <c r="F59">
        <f t="shared" si="4"/>
        <v>9</v>
      </c>
    </row>
    <row r="60" spans="3:6" ht="15">
      <c r="C60" t="s">
        <v>28</v>
      </c>
      <c r="D60" s="217" t="s">
        <v>192</v>
      </c>
      <c r="E60" t="str">
        <f t="shared" si="3"/>
        <v>פיצוי לכל החיים עם תקופת המתנה 60 חודשיםזכר</v>
      </c>
      <c r="F60">
        <f t="shared" si="4"/>
        <v>10</v>
      </c>
    </row>
    <row r="61" spans="3:6" ht="15.75" thickBot="1">
      <c r="C61" t="s">
        <v>33</v>
      </c>
      <c r="D61" s="217" t="s">
        <v>192</v>
      </c>
      <c r="E61" t="str">
        <f t="shared" si="3"/>
        <v>פיצוי לכל החיים עם תקופת המתנה 60 חודשיםנקבה</v>
      </c>
      <c r="F61">
        <f t="shared" si="4"/>
        <v>11</v>
      </c>
    </row>
    <row r="62" spans="3:6" ht="15.75" thickBot="1">
      <c r="C62" t="s">
        <v>28</v>
      </c>
      <c r="D62" s="210" t="s">
        <v>181</v>
      </c>
      <c r="E62" t="str">
        <f t="shared" si="3"/>
        <v>תקופת פיצוי ל 3 שניםזכר</v>
      </c>
      <c r="F62">
        <f t="shared" si="4"/>
        <v>12</v>
      </c>
    </row>
    <row r="63" spans="3:6" ht="15.75" thickBot="1">
      <c r="C63" t="s">
        <v>33</v>
      </c>
      <c r="D63" s="210" t="s">
        <v>181</v>
      </c>
      <c r="E63" t="str">
        <f t="shared" si="3"/>
        <v>תקופת פיצוי ל 3 שניםנקבה</v>
      </c>
      <c r="F63">
        <f t="shared" si="4"/>
        <v>13</v>
      </c>
    </row>
    <row r="64" spans="3:6" ht="15.75" thickBot="1">
      <c r="C64" t="s">
        <v>28</v>
      </c>
      <c r="D64" s="210" t="s">
        <v>182</v>
      </c>
      <c r="E64" t="str">
        <f t="shared" si="3"/>
        <v>תקופת פיצוי ל 6 שניםזכר</v>
      </c>
      <c r="F64">
        <f t="shared" si="4"/>
        <v>14</v>
      </c>
    </row>
    <row r="65" spans="3:6" ht="15">
      <c r="C65" t="s">
        <v>33</v>
      </c>
      <c r="D65" s="210" t="s">
        <v>182</v>
      </c>
      <c r="E65" t="str">
        <f t="shared" si="3"/>
        <v>תקופת פיצוי ל 6 שניםנקבה</v>
      </c>
      <c r="F65">
        <f t="shared" si="4"/>
        <v>15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גיליון16"/>
  <dimension ref="A1:AE90"/>
  <sheetViews>
    <sheetView rightToLeft="1" workbookViewId="0">
      <selection activeCell="P5" sqref="P5:AC5"/>
    </sheetView>
  </sheetViews>
  <sheetFormatPr defaultRowHeight="14.25"/>
  <cols>
    <col min="16" max="16" width="6.375" bestFit="1" customWidth="1"/>
    <col min="18" max="18" width="6.375" bestFit="1" customWidth="1"/>
    <col min="22" max="22" width="6.375" bestFit="1" customWidth="1"/>
    <col min="24" max="24" width="6.375" bestFit="1" customWidth="1"/>
    <col min="29" max="29" width="6.625" bestFit="1" customWidth="1"/>
  </cols>
  <sheetData>
    <row r="1" spans="1:31">
      <c r="B1" t="s">
        <v>19</v>
      </c>
    </row>
    <row r="2" spans="1:31" ht="15" thickBot="1"/>
    <row r="3" spans="1:31" ht="15.75" thickBot="1">
      <c r="B3" s="340" t="s">
        <v>186</v>
      </c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2"/>
      <c r="P3" s="338" t="s">
        <v>187</v>
      </c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/>
      <c r="AB3" s="338"/>
      <c r="AC3" s="339"/>
    </row>
    <row r="4" spans="1:31">
      <c r="B4" s="240" t="str">
        <f t="shared" ref="B4:G4" si="0">B6&amp;"_"&amp;B5</f>
        <v>זכר_תקופת פיצוי לכל החיים</v>
      </c>
      <c r="C4" s="240" t="str">
        <f t="shared" si="0"/>
        <v>נקבה_תקופת פיצוי לכל החיים</v>
      </c>
      <c r="D4" s="240" t="str">
        <f t="shared" si="0"/>
        <v>זכר_תקופת פיצוי ל 5 שנים</v>
      </c>
      <c r="E4" s="240" t="str">
        <f t="shared" si="0"/>
        <v>נקבה_תקופת פיצוי ל 5 שנים</v>
      </c>
      <c r="F4" s="240" t="str">
        <f t="shared" si="0"/>
        <v>זכר_תקופת פיצוי ל 3 שנים</v>
      </c>
      <c r="G4" s="240" t="str">
        <f t="shared" si="0"/>
        <v>נקבה_תקופת פיצוי ל 3 שנים</v>
      </c>
      <c r="H4" s="240" t="str">
        <f t="shared" ref="H4:U4" si="1">H6&amp;"_"&amp;H5</f>
        <v>זכר_תקופת פיצוי ל 6 שנים</v>
      </c>
      <c r="I4" s="240" t="str">
        <f t="shared" si="1"/>
        <v>נקבה_תקופת פיצוי ל 6 שנים</v>
      </c>
      <c r="J4" s="240" t="str">
        <f>J6&amp;"_"&amp;J5</f>
        <v>זכר_תקופת פיצוי ל 8 שנים</v>
      </c>
      <c r="K4" s="240" t="str">
        <f>K6&amp;"_"&amp;K5</f>
        <v>נקבה_תקופת פיצוי ל 8 שנים</v>
      </c>
      <c r="L4" s="240" t="str">
        <f t="shared" si="1"/>
        <v>זכר_פיצוי לכל החיים עם תקופת המתנה 36 חודשים</v>
      </c>
      <c r="M4" s="240" t="str">
        <f t="shared" si="1"/>
        <v>נקבה_פיצוי לכל החיים עם תקופת המתנה 36 חודשים</v>
      </c>
      <c r="N4" s="240" t="str">
        <f t="shared" si="1"/>
        <v>זכר_פיצוי לכל החיים עם תקופת המתנה 60 חודשים</v>
      </c>
      <c r="O4" s="244" t="str">
        <f t="shared" si="1"/>
        <v>נקבה_פיצוי לכל החיים עם תקופת המתנה 60 חודשים</v>
      </c>
      <c r="P4" s="109" t="str">
        <f t="shared" si="1"/>
        <v>זכר_תקופת פיצוי לכל החיים</v>
      </c>
      <c r="Q4" s="240" t="str">
        <f t="shared" si="1"/>
        <v>נקבה_תקופת פיצוי לכל החיים</v>
      </c>
      <c r="R4" s="240" t="str">
        <f t="shared" si="1"/>
        <v>זכר_תקופת פיצוי ל 5 שנים</v>
      </c>
      <c r="S4" s="240" t="str">
        <f t="shared" si="1"/>
        <v>נקבה_תקופת פיצוי ל 5 שנים</v>
      </c>
      <c r="T4" s="240" t="str">
        <f t="shared" si="1"/>
        <v>זכר_תקופת פיצוי ל 3 שנים</v>
      </c>
      <c r="U4" s="240" t="str">
        <f t="shared" si="1"/>
        <v>נקבה_תקופת פיצוי ל 3 שנים</v>
      </c>
      <c r="V4" s="240" t="str">
        <f t="shared" ref="V4:AC4" si="2">V6&amp;"_"&amp;V5</f>
        <v>זכר_תקופת פיצוי ל 6 שנים</v>
      </c>
      <c r="W4" s="240" t="str">
        <f t="shared" si="2"/>
        <v>נקבה_תקופת פיצוי ל 6 שנים</v>
      </c>
      <c r="X4" s="240" t="str">
        <f t="shared" si="2"/>
        <v>זכר_תקופת פיצוי ל 8 שנים</v>
      </c>
      <c r="Y4" s="240" t="str">
        <f t="shared" si="2"/>
        <v>נקבה_תקופת פיצוי ל 8 שנים</v>
      </c>
      <c r="Z4" s="240" t="str">
        <f t="shared" si="2"/>
        <v>זכר_פיצוי לכל החיים עם תקופת המתנה 36 חודשים</v>
      </c>
      <c r="AA4" s="240" t="str">
        <f t="shared" si="2"/>
        <v>נקבה_פיצוי לכל החיים עם תקופת המתנה 36 חודשים</v>
      </c>
      <c r="AB4" s="240" t="str">
        <f t="shared" si="2"/>
        <v>זכר_פיצוי לכל החיים עם תקופת המתנה 60 חודשים</v>
      </c>
      <c r="AC4" s="240" t="str">
        <f t="shared" si="2"/>
        <v>נקבה_פיצוי לכל החיים עם תקופת המתנה 60 חודשים</v>
      </c>
    </row>
    <row r="5" spans="1:31" ht="46.5" customHeight="1">
      <c r="B5" s="285" t="s">
        <v>180</v>
      </c>
      <c r="C5" s="285" t="s">
        <v>180</v>
      </c>
      <c r="D5" s="285" t="s">
        <v>178</v>
      </c>
      <c r="E5" s="285" t="s">
        <v>178</v>
      </c>
      <c r="F5" s="285" t="s">
        <v>181</v>
      </c>
      <c r="G5" s="285" t="s">
        <v>181</v>
      </c>
      <c r="H5" s="285" t="s">
        <v>182</v>
      </c>
      <c r="I5" s="285" t="s">
        <v>182</v>
      </c>
      <c r="J5" s="285" t="s">
        <v>179</v>
      </c>
      <c r="K5" s="285" t="s">
        <v>179</v>
      </c>
      <c r="L5" s="285" t="s">
        <v>191</v>
      </c>
      <c r="M5" s="285" t="s">
        <v>191</v>
      </c>
      <c r="N5" s="285" t="s">
        <v>192</v>
      </c>
      <c r="O5" s="285" t="s">
        <v>192</v>
      </c>
      <c r="P5" s="285" t="s">
        <v>180</v>
      </c>
      <c r="Q5" s="285" t="s">
        <v>180</v>
      </c>
      <c r="R5" s="285" t="s">
        <v>178</v>
      </c>
      <c r="S5" s="285" t="s">
        <v>178</v>
      </c>
      <c r="T5" s="285" t="s">
        <v>181</v>
      </c>
      <c r="U5" s="285" t="s">
        <v>181</v>
      </c>
      <c r="V5" s="285" t="s">
        <v>182</v>
      </c>
      <c r="W5" s="285" t="s">
        <v>182</v>
      </c>
      <c r="X5" s="285" t="s">
        <v>179</v>
      </c>
      <c r="Y5" s="285" t="s">
        <v>179</v>
      </c>
      <c r="Z5" s="285" t="s">
        <v>191</v>
      </c>
      <c r="AA5" s="285" t="s">
        <v>191</v>
      </c>
      <c r="AB5" s="285" t="s">
        <v>192</v>
      </c>
      <c r="AC5" s="285" t="s">
        <v>192</v>
      </c>
    </row>
    <row r="6" spans="1:31" ht="15" thickBot="1">
      <c r="B6" s="241" t="s">
        <v>28</v>
      </c>
      <c r="C6" s="242" t="s">
        <v>33</v>
      </c>
      <c r="D6" s="241" t="s">
        <v>28</v>
      </c>
      <c r="E6" s="242" t="s">
        <v>33</v>
      </c>
      <c r="F6" s="241" t="s">
        <v>28</v>
      </c>
      <c r="G6" s="242" t="s">
        <v>33</v>
      </c>
      <c r="H6" s="241" t="s">
        <v>28</v>
      </c>
      <c r="I6" s="242" t="s">
        <v>33</v>
      </c>
      <c r="J6" s="241" t="s">
        <v>28</v>
      </c>
      <c r="K6" s="242" t="s">
        <v>33</v>
      </c>
      <c r="L6" s="241" t="s">
        <v>28</v>
      </c>
      <c r="M6" s="242" t="s">
        <v>33</v>
      </c>
      <c r="N6" s="241" t="s">
        <v>28</v>
      </c>
      <c r="O6" s="242" t="s">
        <v>33</v>
      </c>
      <c r="P6" s="243" t="s">
        <v>28</v>
      </c>
      <c r="Q6" s="242" t="s">
        <v>33</v>
      </c>
      <c r="R6" s="241" t="s">
        <v>28</v>
      </c>
      <c r="S6" s="242" t="s">
        <v>33</v>
      </c>
      <c r="T6" s="241" t="s">
        <v>28</v>
      </c>
      <c r="U6" s="242" t="s">
        <v>33</v>
      </c>
      <c r="V6" s="241" t="s">
        <v>28</v>
      </c>
      <c r="W6" s="242" t="s">
        <v>33</v>
      </c>
      <c r="X6" s="241" t="s">
        <v>28</v>
      </c>
      <c r="Y6" s="242" t="s">
        <v>33</v>
      </c>
      <c r="Z6" s="241" t="s">
        <v>28</v>
      </c>
      <c r="AA6" s="242" t="s">
        <v>33</v>
      </c>
      <c r="AB6" s="241" t="s">
        <v>28</v>
      </c>
      <c r="AC6" s="242" t="s">
        <v>33</v>
      </c>
    </row>
    <row r="7" spans="1:31" ht="15" thickBot="1">
      <c r="B7" s="250">
        <v>1</v>
      </c>
      <c r="C7" s="251">
        <f>B7+1</f>
        <v>2</v>
      </c>
      <c r="D7" s="251">
        <f t="shared" ref="D7:I7" si="3">C7+1</f>
        <v>3</v>
      </c>
      <c r="E7" s="251">
        <f t="shared" si="3"/>
        <v>4</v>
      </c>
      <c r="F7" s="251">
        <f t="shared" si="3"/>
        <v>5</v>
      </c>
      <c r="G7" s="251">
        <f t="shared" si="3"/>
        <v>6</v>
      </c>
      <c r="H7" s="251">
        <f t="shared" si="3"/>
        <v>7</v>
      </c>
      <c r="I7" s="251">
        <f t="shared" si="3"/>
        <v>8</v>
      </c>
      <c r="J7" s="251">
        <f t="shared" ref="J7:AC7" si="4">I7+1</f>
        <v>9</v>
      </c>
      <c r="K7" s="251">
        <f t="shared" si="4"/>
        <v>10</v>
      </c>
      <c r="L7" s="251">
        <f t="shared" si="4"/>
        <v>11</v>
      </c>
      <c r="M7" s="251">
        <f t="shared" si="4"/>
        <v>12</v>
      </c>
      <c r="N7" s="251">
        <f t="shared" si="4"/>
        <v>13</v>
      </c>
      <c r="O7" s="252">
        <f t="shared" si="4"/>
        <v>14</v>
      </c>
      <c r="P7" s="251">
        <f t="shared" si="4"/>
        <v>15</v>
      </c>
      <c r="Q7" s="251">
        <f t="shared" si="4"/>
        <v>16</v>
      </c>
      <c r="R7" s="251">
        <f t="shared" si="4"/>
        <v>17</v>
      </c>
      <c r="S7" s="251">
        <f t="shared" si="4"/>
        <v>18</v>
      </c>
      <c r="T7" s="251">
        <f t="shared" si="4"/>
        <v>19</v>
      </c>
      <c r="U7" s="251">
        <f t="shared" si="4"/>
        <v>20</v>
      </c>
      <c r="V7" s="251">
        <f t="shared" si="4"/>
        <v>21</v>
      </c>
      <c r="W7" s="251">
        <f t="shared" si="4"/>
        <v>22</v>
      </c>
      <c r="X7" s="251">
        <f t="shared" si="4"/>
        <v>23</v>
      </c>
      <c r="Y7" s="251">
        <f t="shared" si="4"/>
        <v>24</v>
      </c>
      <c r="Z7" s="251">
        <f t="shared" si="4"/>
        <v>25</v>
      </c>
      <c r="AA7" s="251">
        <f t="shared" si="4"/>
        <v>26</v>
      </c>
      <c r="AB7" s="251">
        <f t="shared" si="4"/>
        <v>27</v>
      </c>
      <c r="AC7" s="251">
        <f t="shared" si="4"/>
        <v>28</v>
      </c>
    </row>
    <row r="8" spans="1:31">
      <c r="A8" s="244">
        <v>3</v>
      </c>
      <c r="B8" s="253">
        <v>3.119755748965841</v>
      </c>
      <c r="C8" s="254">
        <v>3.9661315511710691</v>
      </c>
      <c r="D8" s="253">
        <v>1.9834864641782914</v>
      </c>
      <c r="E8" s="254">
        <v>2.3964691800742544</v>
      </c>
      <c r="F8" s="253">
        <v>1.5209641904967541</v>
      </c>
      <c r="G8" s="254">
        <v>1.7834464806996753</v>
      </c>
      <c r="H8" s="259">
        <v>2.1393718668218837</v>
      </c>
      <c r="I8" s="259">
        <v>2.6165889833203999</v>
      </c>
      <c r="J8" s="259">
        <v>2.3554290144104462</v>
      </c>
      <c r="K8" s="259">
        <v>2.9355081985192295</v>
      </c>
      <c r="L8" s="259">
        <v>1.775834528498085</v>
      </c>
      <c r="M8" s="259">
        <v>2.4091164742801277</v>
      </c>
      <c r="N8" s="259">
        <v>1.2149983281807664</v>
      </c>
      <c r="O8" s="254">
        <v>1.6540930356564225</v>
      </c>
      <c r="P8" s="262">
        <v>4.6422458589992281</v>
      </c>
      <c r="Q8" s="263">
        <v>5.9947636979155563</v>
      </c>
      <c r="R8" s="268">
        <v>3.0693596939726748</v>
      </c>
      <c r="S8" s="263">
        <v>3.7521055894355091</v>
      </c>
      <c r="T8" s="262">
        <v>2.3686430577984323</v>
      </c>
      <c r="U8" s="262">
        <v>2.8067391420562684</v>
      </c>
      <c r="V8" s="268">
        <v>3.3003211552459493</v>
      </c>
      <c r="W8" s="263">
        <v>4.0860351953544898</v>
      </c>
      <c r="X8" s="268">
        <v>3.6130327570187619</v>
      </c>
      <c r="Y8" s="263">
        <v>4.5613824702587831</v>
      </c>
      <c r="Z8" s="268">
        <v>2.4744744857341772</v>
      </c>
      <c r="AA8" s="263">
        <v>3.4713745901271076</v>
      </c>
      <c r="AB8" s="268">
        <v>1.6195338762643006</v>
      </c>
      <c r="AC8" s="263">
        <v>2.3010401512485741</v>
      </c>
      <c r="AD8" s="32"/>
      <c r="AE8" s="32"/>
    </row>
    <row r="9" spans="1:31">
      <c r="A9" s="244">
        <v>4</v>
      </c>
      <c r="B9" s="255">
        <v>3.2320708110587653</v>
      </c>
      <c r="C9" s="256">
        <v>4.1159263102343191</v>
      </c>
      <c r="D9" s="255">
        <v>2.0681407844292097</v>
      </c>
      <c r="E9" s="256">
        <v>2.4993611630926451</v>
      </c>
      <c r="F9" s="255">
        <v>1.5864728116298343</v>
      </c>
      <c r="G9" s="256">
        <v>1.8605237292834178</v>
      </c>
      <c r="H9" s="260">
        <v>2.2302487906552821</v>
      </c>
      <c r="I9" s="260">
        <v>2.728555435034675</v>
      </c>
      <c r="J9" s="260">
        <v>2.4544881003360137</v>
      </c>
      <c r="K9" s="260">
        <v>3.0602276628926361</v>
      </c>
      <c r="L9" s="260">
        <v>1.8180333388686702</v>
      </c>
      <c r="M9" s="260">
        <v>2.4817864504440448</v>
      </c>
      <c r="N9" s="260">
        <v>1.2315516126146719</v>
      </c>
      <c r="O9" s="256">
        <v>1.69253282095355</v>
      </c>
      <c r="P9" s="264">
        <v>4.8181335400434726</v>
      </c>
      <c r="Q9" s="265">
        <v>6.2305113875315277</v>
      </c>
      <c r="R9" s="269">
        <v>3.201644586681359</v>
      </c>
      <c r="S9" s="265">
        <v>3.9146094016741162</v>
      </c>
      <c r="T9" s="264">
        <v>2.4714318743790642</v>
      </c>
      <c r="U9" s="264">
        <v>2.9288912894100592</v>
      </c>
      <c r="V9" s="269">
        <v>3.4420522679941028</v>
      </c>
      <c r="W9" s="265">
        <v>4.2625575484662663</v>
      </c>
      <c r="X9" s="269">
        <v>3.7670078293326803</v>
      </c>
      <c r="Y9" s="265">
        <v>4.7573820535743474</v>
      </c>
      <c r="Z9" s="269">
        <v>2.5436075681227925</v>
      </c>
      <c r="AA9" s="265">
        <v>3.587366006547009</v>
      </c>
      <c r="AB9" s="269">
        <v>1.6490829360802834</v>
      </c>
      <c r="AC9" s="265">
        <v>2.3643100617342649</v>
      </c>
      <c r="AD9" s="32"/>
      <c r="AE9" s="32"/>
    </row>
    <row r="10" spans="1:31">
      <c r="A10" s="244">
        <v>5</v>
      </c>
      <c r="B10" s="255">
        <v>3.3491891992320681</v>
      </c>
      <c r="C10" s="256">
        <v>4.2721395823475685</v>
      </c>
      <c r="D10" s="255">
        <v>2.1568106789932759</v>
      </c>
      <c r="E10" s="256">
        <v>2.6071105163138668</v>
      </c>
      <c r="F10" s="255">
        <v>1.6551364708272565</v>
      </c>
      <c r="G10" s="256">
        <v>1.9412890695384086</v>
      </c>
      <c r="H10" s="260">
        <v>2.3254026107162278</v>
      </c>
      <c r="I10" s="260">
        <v>2.8457714188838237</v>
      </c>
      <c r="J10" s="260">
        <v>2.5581343409926265</v>
      </c>
      <c r="K10" s="260">
        <v>3.190711758749984</v>
      </c>
      <c r="L10" s="260">
        <v>1.861708614258679</v>
      </c>
      <c r="M10" s="260">
        <v>2.5570931199749296</v>
      </c>
      <c r="N10" s="260">
        <v>1.2483435480894121</v>
      </c>
      <c r="O10" s="256">
        <v>1.732190295513901</v>
      </c>
      <c r="P10" s="264">
        <v>5.0017755318194261</v>
      </c>
      <c r="Q10" s="265">
        <v>6.4767265478400029</v>
      </c>
      <c r="R10" s="269">
        <v>3.3402310965927295</v>
      </c>
      <c r="S10" s="265">
        <v>4.0848252820953626</v>
      </c>
      <c r="T10" s="264">
        <v>2.5791707604570502</v>
      </c>
      <c r="U10" s="264">
        <v>3.0568978974537102</v>
      </c>
      <c r="V10" s="269">
        <v>3.5904989211194489</v>
      </c>
      <c r="W10" s="265">
        <v>4.447419526160866</v>
      </c>
      <c r="X10" s="269">
        <v>3.9281893615029082</v>
      </c>
      <c r="Y10" s="265">
        <v>4.9625504798782529</v>
      </c>
      <c r="Z10" s="269">
        <v>2.615372168747617</v>
      </c>
      <c r="AA10" s="265">
        <v>3.7078996148910268</v>
      </c>
      <c r="AB10" s="269">
        <v>1.6795228674509202</v>
      </c>
      <c r="AC10" s="265">
        <v>2.4298528544555071</v>
      </c>
      <c r="AD10" s="32"/>
      <c r="AE10" s="32"/>
    </row>
    <row r="11" spans="1:31">
      <c r="A11" s="245">
        <v>6</v>
      </c>
      <c r="B11" s="255">
        <v>3.4722411295325788</v>
      </c>
      <c r="C11" s="256">
        <v>4.436124113498229</v>
      </c>
      <c r="D11" s="255">
        <v>2.2498351695489611</v>
      </c>
      <c r="E11" s="256">
        <v>2.720118815650777</v>
      </c>
      <c r="F11" s="255">
        <v>1.7271907923575116</v>
      </c>
      <c r="G11" s="256">
        <v>2.0260166219417735</v>
      </c>
      <c r="H11" s="260">
        <v>2.4252136453252335</v>
      </c>
      <c r="I11" s="260">
        <v>2.9686914749831024</v>
      </c>
      <c r="J11" s="260">
        <v>2.6668123169615301</v>
      </c>
      <c r="K11" s="260">
        <v>3.3275020917685429</v>
      </c>
      <c r="L11" s="260">
        <v>1.9081209523151654</v>
      </c>
      <c r="M11" s="260">
        <v>2.6364549342879404</v>
      </c>
      <c r="N11" s="260">
        <v>1.2665755771575173</v>
      </c>
      <c r="O11" s="256">
        <v>1.7743861250059467</v>
      </c>
      <c r="P11" s="264">
        <v>5.1946199125212438</v>
      </c>
      <c r="Q11" s="265">
        <v>6.7351071326993166</v>
      </c>
      <c r="R11" s="269">
        <v>3.4856046363692319</v>
      </c>
      <c r="S11" s="265">
        <v>4.2633345594414509</v>
      </c>
      <c r="T11" s="264">
        <v>2.692205711735288</v>
      </c>
      <c r="U11" s="264">
        <v>3.1911633613281385</v>
      </c>
      <c r="V11" s="269">
        <v>3.7461998044446907</v>
      </c>
      <c r="W11" s="265">
        <v>4.6412707423795609</v>
      </c>
      <c r="X11" s="269">
        <v>4.0972019285191115</v>
      </c>
      <c r="Y11" s="265">
        <v>5.1776510570966012</v>
      </c>
      <c r="Z11" s="269">
        <v>2.6912529969112482</v>
      </c>
      <c r="AA11" s="265">
        <v>3.8346325291866705</v>
      </c>
      <c r="AB11" s="269">
        <v>1.7122591847857302</v>
      </c>
      <c r="AC11" s="265">
        <v>2.4992077372150079</v>
      </c>
      <c r="AD11" s="32"/>
      <c r="AE11" s="32"/>
    </row>
    <row r="12" spans="1:31">
      <c r="A12" s="244">
        <v>7</v>
      </c>
      <c r="B12" s="255">
        <v>3.601849142763629</v>
      </c>
      <c r="C12" s="256">
        <v>4.6086786950742828</v>
      </c>
      <c r="D12" s="255">
        <v>2.3474988816659201</v>
      </c>
      <c r="E12" s="256">
        <v>2.8387245199995079</v>
      </c>
      <c r="F12" s="255">
        <v>1.8028501975938911</v>
      </c>
      <c r="G12" s="256">
        <v>2.1188274582370292</v>
      </c>
      <c r="H12" s="260">
        <v>2.529991076338606</v>
      </c>
      <c r="I12" s="260">
        <v>3.0976880536046636</v>
      </c>
      <c r="J12" s="260">
        <v>2.7808602680236745</v>
      </c>
      <c r="K12" s="260">
        <v>3.4710195987658725</v>
      </c>
      <c r="L12" s="260">
        <v>1.957803628050133</v>
      </c>
      <c r="M12" s="260">
        <v>2.7205164489248728</v>
      </c>
      <c r="N12" s="260">
        <v>1.2867549787471544</v>
      </c>
      <c r="O12" s="256">
        <v>1.8196686693048096</v>
      </c>
      <c r="P12" s="264">
        <v>5.3975790668533037</v>
      </c>
      <c r="Q12" s="265">
        <v>7.0067292078423815</v>
      </c>
      <c r="R12" s="269">
        <v>3.6381935128570251</v>
      </c>
      <c r="S12" s="265">
        <v>4.45879224895143</v>
      </c>
      <c r="T12" s="264">
        <v>2.8160261329174245</v>
      </c>
      <c r="U12" s="264">
        <v>3.3382031780796138</v>
      </c>
      <c r="V12" s="269">
        <v>3.9096176986710258</v>
      </c>
      <c r="W12" s="265">
        <v>4.8446765310648985</v>
      </c>
      <c r="X12" s="269">
        <v>4.2745556377930329</v>
      </c>
      <c r="Y12" s="265">
        <v>5.4033187571858248</v>
      </c>
      <c r="Z12" s="269">
        <v>2.7719085263827252</v>
      </c>
      <c r="AA12" s="265">
        <v>3.9684143647155987</v>
      </c>
      <c r="AB12" s="269">
        <v>1.7478685991957266</v>
      </c>
      <c r="AC12" s="265">
        <v>2.5730426003444826</v>
      </c>
      <c r="AD12" s="32"/>
      <c r="AE12" s="32"/>
    </row>
    <row r="13" spans="1:31">
      <c r="A13" s="245">
        <v>8</v>
      </c>
      <c r="B13" s="255">
        <v>3.7385250812631208</v>
      </c>
      <c r="C13" s="256">
        <v>4.7903437671541358</v>
      </c>
      <c r="D13" s="255">
        <v>2.4500768599699456</v>
      </c>
      <c r="E13" s="256">
        <v>2.9632549138577109</v>
      </c>
      <c r="F13" s="255">
        <v>1.8857989209878909</v>
      </c>
      <c r="G13" s="256">
        <v>2.2087405112009799</v>
      </c>
      <c r="H13" s="260">
        <v>2.6400283380899574</v>
      </c>
      <c r="I13" s="260">
        <v>3.23311548317964</v>
      </c>
      <c r="J13" s="260">
        <v>2.900597377150643</v>
      </c>
      <c r="K13" s="260">
        <v>3.6216582920195686</v>
      </c>
      <c r="L13" s="260">
        <v>2.0110826737334704</v>
      </c>
      <c r="M13" s="260">
        <v>2.8096749355538813</v>
      </c>
      <c r="N13" s="260">
        <v>1.3091912404157868</v>
      </c>
      <c r="O13" s="256">
        <v>1.868348541013688</v>
      </c>
      <c r="P13" s="264">
        <v>5.6112852630853283</v>
      </c>
      <c r="Q13" s="265">
        <v>7.2924987273708384</v>
      </c>
      <c r="R13" s="269">
        <v>3.8053987544792434</v>
      </c>
      <c r="S13" s="265">
        <v>4.6480822988747521</v>
      </c>
      <c r="T13" s="264">
        <v>2.9359627723414832</v>
      </c>
      <c r="U13" s="264">
        <v>3.4805873459230821</v>
      </c>
      <c r="V13" s="269">
        <v>4.0812052034197901</v>
      </c>
      <c r="W13" s="265">
        <v>5.0675275649610034</v>
      </c>
      <c r="X13" s="269">
        <v>4.4607398590625857</v>
      </c>
      <c r="Y13" s="265">
        <v>5.6401660443432107</v>
      </c>
      <c r="Z13" s="269">
        <v>2.8577676550624251</v>
      </c>
      <c r="AA13" s="265">
        <v>4.1097383497563031</v>
      </c>
      <c r="AB13" s="269">
        <v>1.7867203352562591</v>
      </c>
      <c r="AC13" s="265">
        <v>2.6517718852117937</v>
      </c>
      <c r="AD13" s="32"/>
      <c r="AE13" s="32"/>
    </row>
    <row r="14" spans="1:31">
      <c r="A14" s="244">
        <v>9</v>
      </c>
      <c r="B14" s="255">
        <v>3.8827833015055728</v>
      </c>
      <c r="C14" s="256">
        <v>4.9818008243121747</v>
      </c>
      <c r="D14" s="255">
        <v>2.5578605638507677</v>
      </c>
      <c r="E14" s="256">
        <v>3.0997863051859893</v>
      </c>
      <c r="F14" s="255">
        <v>1.9661875133415676</v>
      </c>
      <c r="G14" s="256">
        <v>2.3108036322353955</v>
      </c>
      <c r="H14" s="260">
        <v>2.7556352305381053</v>
      </c>
      <c r="I14" s="260">
        <v>3.3815610125272504</v>
      </c>
      <c r="J14" s="260">
        <v>3.0263635189204421</v>
      </c>
      <c r="K14" s="260">
        <v>3.7798476444204607</v>
      </c>
      <c r="L14" s="260">
        <v>2.0682885103131348</v>
      </c>
      <c r="M14" s="260">
        <v>2.9042960098036326</v>
      </c>
      <c r="N14" s="260">
        <v>1.3342018884591966</v>
      </c>
      <c r="O14" s="256">
        <v>1.9207529043152329</v>
      </c>
      <c r="P14" s="264">
        <v>5.8364935512580036</v>
      </c>
      <c r="Q14" s="265">
        <v>7.5933482373628527</v>
      </c>
      <c r="R14" s="269">
        <v>3.9674055915223394</v>
      </c>
      <c r="S14" s="265">
        <v>4.862882023656705</v>
      </c>
      <c r="T14" s="264">
        <v>3.0721611712676893</v>
      </c>
      <c r="U14" s="264">
        <v>3.6422169002932776</v>
      </c>
      <c r="V14" s="269">
        <v>4.2693342964349998</v>
      </c>
      <c r="W14" s="265">
        <v>5.283341015419432</v>
      </c>
      <c r="X14" s="269">
        <v>4.656279876969033</v>
      </c>
      <c r="Y14" s="265">
        <v>5.899699952770165</v>
      </c>
      <c r="Z14" s="269">
        <v>2.9492332164146964</v>
      </c>
      <c r="AA14" s="265">
        <v>4.259182180839403</v>
      </c>
      <c r="AB14" s="269">
        <v>1.8291754130830939</v>
      </c>
      <c r="AC14" s="265">
        <v>2.7357930450991503</v>
      </c>
      <c r="AD14" s="32"/>
      <c r="AE14" s="32"/>
    </row>
    <row r="15" spans="1:31">
      <c r="A15" s="245">
        <v>10</v>
      </c>
      <c r="B15" s="255">
        <v>4.0351841695662092</v>
      </c>
      <c r="C15" s="256">
        <v>5.1837179486789253</v>
      </c>
      <c r="D15" s="255">
        <v>2.6761394221197081</v>
      </c>
      <c r="E15" s="256">
        <v>3.2320571274625243</v>
      </c>
      <c r="F15" s="255">
        <v>2.0575675870949959</v>
      </c>
      <c r="G15" s="256">
        <v>2.4100281232783436</v>
      </c>
      <c r="H15" s="260">
        <v>2.8824926548574785</v>
      </c>
      <c r="I15" s="260">
        <v>3.5254164638848948</v>
      </c>
      <c r="J15" s="260">
        <v>3.1585498417008786</v>
      </c>
      <c r="K15" s="260">
        <v>3.9460476455373961</v>
      </c>
      <c r="L15" s="260">
        <v>2.1297987497971986</v>
      </c>
      <c r="M15" s="260">
        <v>3.0049212057731198</v>
      </c>
      <c r="N15" s="260">
        <v>1.3621356664343311</v>
      </c>
      <c r="O15" s="256">
        <v>1.9772412104015156</v>
      </c>
      <c r="P15" s="264">
        <v>6.0740868268870569</v>
      </c>
      <c r="Q15" s="265">
        <v>7.9103094258163162</v>
      </c>
      <c r="R15" s="269">
        <v>4.1514418460936815</v>
      </c>
      <c r="S15" s="265">
        <v>5.0716208511208141</v>
      </c>
      <c r="T15" s="264">
        <v>3.2045356646527816</v>
      </c>
      <c r="U15" s="264">
        <v>3.7992659464772101</v>
      </c>
      <c r="V15" s="269">
        <v>4.4516053645572065</v>
      </c>
      <c r="W15" s="265">
        <v>5.5283780151290243</v>
      </c>
      <c r="X15" s="269">
        <v>4.870730642841206</v>
      </c>
      <c r="Y15" s="265">
        <v>6.1511216290371857</v>
      </c>
      <c r="Z15" s="269">
        <v>3.0468431995001</v>
      </c>
      <c r="AA15" s="265">
        <v>4.417472561687168</v>
      </c>
      <c r="AB15" s="269">
        <v>1.8756383394462723</v>
      </c>
      <c r="AC15" s="265">
        <v>2.8256097995214744</v>
      </c>
      <c r="AD15" s="32"/>
      <c r="AE15" s="32"/>
    </row>
    <row r="16" spans="1:31">
      <c r="A16" s="244">
        <v>11</v>
      </c>
      <c r="B16" s="255">
        <v>4.1964176021966662</v>
      </c>
      <c r="C16" s="256">
        <v>5.3968566288379689</v>
      </c>
      <c r="D16" s="255">
        <v>2.7908161382102765</v>
      </c>
      <c r="E16" s="256">
        <v>3.3824185719989281</v>
      </c>
      <c r="F16" s="255">
        <v>2.1464340160598612</v>
      </c>
      <c r="G16" s="256">
        <v>2.5228726904039296</v>
      </c>
      <c r="H16" s="260">
        <v>3.0055058399762435</v>
      </c>
      <c r="I16" s="260">
        <v>3.6888721242682512</v>
      </c>
      <c r="J16" s="260">
        <v>3.2976108324692657</v>
      </c>
      <c r="K16" s="260">
        <v>4.1284601220525561</v>
      </c>
      <c r="L16" s="260">
        <v>2.1960763958926965</v>
      </c>
      <c r="M16" s="260">
        <v>3.1120513001458248</v>
      </c>
      <c r="N16" s="260">
        <v>1.3933936047809827</v>
      </c>
      <c r="O16" s="256">
        <v>2.0382529598191246</v>
      </c>
      <c r="P16" s="264">
        <v>6.3249854385177224</v>
      </c>
      <c r="Q16" s="265">
        <v>8.244526303562326</v>
      </c>
      <c r="R16" s="269">
        <v>4.3303815860981913</v>
      </c>
      <c r="S16" s="265">
        <v>5.308927778546078</v>
      </c>
      <c r="T16" s="264">
        <v>3.35514077228612</v>
      </c>
      <c r="U16" s="264">
        <v>3.9778621346871064</v>
      </c>
      <c r="V16" s="269">
        <v>4.6588442086658199</v>
      </c>
      <c r="W16" s="265">
        <v>5.7665671059557493</v>
      </c>
      <c r="X16" s="269">
        <v>5.0786995637231485</v>
      </c>
      <c r="Y16" s="265">
        <v>6.436834670626002</v>
      </c>
      <c r="Z16" s="269">
        <v>3.1512020339684743</v>
      </c>
      <c r="AA16" s="265">
        <v>4.5853384090900011</v>
      </c>
      <c r="AB16" s="269">
        <v>1.9265780352953734</v>
      </c>
      <c r="AC16" s="265">
        <v>2.9217986221609396</v>
      </c>
      <c r="AD16" s="32"/>
      <c r="AE16" s="32"/>
    </row>
    <row r="17" spans="1:31">
      <c r="A17" s="245">
        <v>12</v>
      </c>
      <c r="B17" s="255">
        <v>4.3672499557377762</v>
      </c>
      <c r="C17" s="256">
        <v>5.6221870190089085</v>
      </c>
      <c r="D17" s="255">
        <v>2.9213529419355306</v>
      </c>
      <c r="E17" s="256">
        <v>3.5286296674314737</v>
      </c>
      <c r="F17" s="255">
        <v>2.2476611947063816</v>
      </c>
      <c r="G17" s="256">
        <v>2.6325786680079952</v>
      </c>
      <c r="H17" s="260">
        <v>3.1454925642038511</v>
      </c>
      <c r="I17" s="260">
        <v>3.8478886595994517</v>
      </c>
      <c r="J17" s="260">
        <v>3.4504747428674016</v>
      </c>
      <c r="K17" s="260">
        <v>4.3054151572839503</v>
      </c>
      <c r="L17" s="260">
        <v>2.2676361900186244</v>
      </c>
      <c r="M17" s="260">
        <v>3.2263667836019128</v>
      </c>
      <c r="N17" s="260">
        <v>1.4283704131127062</v>
      </c>
      <c r="O17" s="256">
        <v>2.1042766802194572</v>
      </c>
      <c r="P17" s="264">
        <v>6.5902258459675487</v>
      </c>
      <c r="Q17" s="265">
        <v>8.5973057806927695</v>
      </c>
      <c r="R17" s="269">
        <v>4.5340729946227203</v>
      </c>
      <c r="S17" s="265">
        <v>5.5395494166708596</v>
      </c>
      <c r="T17" s="264">
        <v>3.501520511528021</v>
      </c>
      <c r="U17" s="264">
        <v>4.1513969188184028</v>
      </c>
      <c r="V17" s="269">
        <v>4.86040178618385</v>
      </c>
      <c r="W17" s="265">
        <v>6.0375631871767448</v>
      </c>
      <c r="X17" s="269">
        <v>5.3153515471148394</v>
      </c>
      <c r="Y17" s="265">
        <v>6.7147498483753214</v>
      </c>
      <c r="Z17" s="269">
        <v>3.2629399484190089</v>
      </c>
      <c r="AA17" s="265">
        <v>4.763654377007998</v>
      </c>
      <c r="AB17" s="269">
        <v>1.98247512600297</v>
      </c>
      <c r="AC17" s="265">
        <v>3.0249738061165869</v>
      </c>
      <c r="AD17" s="32"/>
      <c r="AE17" s="32"/>
    </row>
    <row r="18" spans="1:31">
      <c r="A18" s="244">
        <v>13</v>
      </c>
      <c r="B18" s="255">
        <v>4.5481984901873904</v>
      </c>
      <c r="C18" s="256">
        <v>5.8605832951959789</v>
      </c>
      <c r="D18" s="255">
        <v>3.0484036437633657</v>
      </c>
      <c r="E18" s="256">
        <v>3.6952193398914139</v>
      </c>
      <c r="F18" s="255">
        <v>2.3461083965076082</v>
      </c>
      <c r="G18" s="256">
        <v>2.7576013854709869</v>
      </c>
      <c r="H18" s="260">
        <v>3.2818061541395895</v>
      </c>
      <c r="I18" s="260">
        <v>4.0290287033580281</v>
      </c>
      <c r="J18" s="260">
        <v>3.5990136677584412</v>
      </c>
      <c r="K18" s="260">
        <v>4.5070192635593056</v>
      </c>
      <c r="L18" s="260">
        <v>2.344948576350943</v>
      </c>
      <c r="M18" s="260">
        <v>3.3485061756680068</v>
      </c>
      <c r="N18" s="260">
        <v>1.4674168544149178</v>
      </c>
      <c r="O18" s="256">
        <v>2.175749803272907</v>
      </c>
      <c r="P18" s="264">
        <v>6.8708186944965393</v>
      </c>
      <c r="Q18" s="265">
        <v>8.9699891095903936</v>
      </c>
      <c r="R18" s="269">
        <v>4.7321729025954848</v>
      </c>
      <c r="S18" s="265">
        <v>5.8023037141353804</v>
      </c>
      <c r="T18" s="264">
        <v>3.6684002823773274</v>
      </c>
      <c r="U18" s="264">
        <v>4.3491270867162513</v>
      </c>
      <c r="V18" s="269">
        <v>5.0901185445390267</v>
      </c>
      <c r="W18" s="265">
        <v>6.3010585928249334</v>
      </c>
      <c r="X18" s="269">
        <v>5.5458415938223595</v>
      </c>
      <c r="Y18" s="265">
        <v>7.0313790079330225</v>
      </c>
      <c r="Z18" s="269">
        <v>3.3827494813646628</v>
      </c>
      <c r="AA18" s="265">
        <v>4.9533693810932631</v>
      </c>
      <c r="AB18" s="269">
        <v>2.0437825969341037</v>
      </c>
      <c r="AC18" s="265">
        <v>3.1357484140003153</v>
      </c>
      <c r="AD18" s="32"/>
      <c r="AE18" s="32"/>
    </row>
    <row r="19" spans="1:31">
      <c r="A19" s="245">
        <v>14</v>
      </c>
      <c r="B19" s="255">
        <v>4.7401839401566717</v>
      </c>
      <c r="C19" s="256">
        <v>6.1129424633758633</v>
      </c>
      <c r="D19" s="255">
        <v>3.1934374633114975</v>
      </c>
      <c r="E19" s="256">
        <v>3.8573029322589791</v>
      </c>
      <c r="F19" s="255">
        <v>2.4585178998655723</v>
      </c>
      <c r="G19" s="256">
        <v>2.8791522839093133</v>
      </c>
      <c r="H19" s="260">
        <v>3.4374440436607507</v>
      </c>
      <c r="I19" s="260">
        <v>4.20535689231414</v>
      </c>
      <c r="J19" s="260">
        <v>3.7686186847150607</v>
      </c>
      <c r="K19" s="260">
        <v>4.7034887140465012</v>
      </c>
      <c r="L19" s="260">
        <v>2.4286245947629217</v>
      </c>
      <c r="M19" s="260">
        <v>3.4791671507345665</v>
      </c>
      <c r="N19" s="260">
        <v>1.5109126097534662</v>
      </c>
      <c r="O19" s="256">
        <v>2.2531952028626141</v>
      </c>
      <c r="P19" s="264">
        <v>7.1678704116469527</v>
      </c>
      <c r="Q19" s="265">
        <v>9.3638798088279227</v>
      </c>
      <c r="R19" s="269">
        <v>4.9582591429466207</v>
      </c>
      <c r="S19" s="265">
        <v>6.057756143434891</v>
      </c>
      <c r="T19" s="264">
        <v>3.8376744814766184</v>
      </c>
      <c r="U19" s="264">
        <v>4.5496102580995945</v>
      </c>
      <c r="V19" s="269">
        <v>5.3136933794149765</v>
      </c>
      <c r="W19" s="265">
        <v>6.6016642096378364</v>
      </c>
      <c r="X19" s="269">
        <v>5.8089606575279502</v>
      </c>
      <c r="Y19" s="265">
        <v>7.3395937188939797</v>
      </c>
      <c r="Z19" s="269">
        <v>3.5114085918716924</v>
      </c>
      <c r="AA19" s="265">
        <v>5.1555049272255244</v>
      </c>
      <c r="AB19" s="269">
        <v>2.1110006076681223</v>
      </c>
      <c r="AC19" s="265">
        <v>3.2548300096715788</v>
      </c>
      <c r="AD19" s="32"/>
      <c r="AE19" s="32"/>
    </row>
    <row r="20" spans="1:31">
      <c r="A20" s="244">
        <v>15</v>
      </c>
      <c r="B20" s="255">
        <v>4.9443336807010105</v>
      </c>
      <c r="C20" s="256">
        <v>6.3806174801219724</v>
      </c>
      <c r="D20" s="255">
        <v>3.3408472763389852</v>
      </c>
      <c r="E20" s="256">
        <v>4.0425181220467303</v>
      </c>
      <c r="F20" s="255">
        <v>2.5726583475084377</v>
      </c>
      <c r="G20" s="256">
        <v>3.0180449531516489</v>
      </c>
      <c r="H20" s="260">
        <v>3.5891451884137737</v>
      </c>
      <c r="I20" s="260">
        <v>4.4069028169319004</v>
      </c>
      <c r="J20" s="260">
        <v>3.9341512234248031</v>
      </c>
      <c r="K20" s="260">
        <v>4.9280795592399658</v>
      </c>
      <c r="L20" s="260">
        <v>2.5193249083252289</v>
      </c>
      <c r="M20" s="260">
        <v>3.6193346907034467</v>
      </c>
      <c r="N20" s="260">
        <v>1.5593056993992005</v>
      </c>
      <c r="O20" s="256">
        <v>2.3372381235262742</v>
      </c>
      <c r="P20" s="264">
        <v>7.4829104205434236</v>
      </c>
      <c r="Q20" s="265">
        <v>9.780872259492698</v>
      </c>
      <c r="R20" s="269">
        <v>5.1878629577152546</v>
      </c>
      <c r="S20" s="265">
        <v>6.3495747605578128</v>
      </c>
      <c r="T20" s="264">
        <v>4.0160602904228302</v>
      </c>
      <c r="U20" s="264">
        <v>4.760783774586681</v>
      </c>
      <c r="V20" s="269">
        <v>5.5692836036203888</v>
      </c>
      <c r="W20" s="265">
        <v>6.9068627913518519</v>
      </c>
      <c r="X20" s="269">
        <v>6.0654077344353441</v>
      </c>
      <c r="Y20" s="265">
        <v>7.6918137374594799</v>
      </c>
      <c r="Z20" s="269">
        <v>3.6498061538547928</v>
      </c>
      <c r="AA20" s="265">
        <v>5.3712615796345737</v>
      </c>
      <c r="AB20" s="269">
        <v>2.1846887507727817</v>
      </c>
      <c r="AC20" s="265">
        <v>3.3830296128501387</v>
      </c>
      <c r="AD20" s="32"/>
      <c r="AE20" s="32"/>
    </row>
    <row r="21" spans="1:31">
      <c r="A21" s="245">
        <v>16</v>
      </c>
      <c r="B21" s="255">
        <v>5.1616306133948395</v>
      </c>
      <c r="C21" s="256">
        <v>6.6649755603887622</v>
      </c>
      <c r="D21" s="255">
        <v>3.4965660980659674</v>
      </c>
      <c r="E21" s="256">
        <v>4.2307958568059272</v>
      </c>
      <c r="F21" s="255">
        <v>2.6931236291328067</v>
      </c>
      <c r="G21" s="256">
        <v>3.1590961989194657</v>
      </c>
      <c r="H21" s="260">
        <v>3.7629434667640851</v>
      </c>
      <c r="I21" s="260">
        <v>4.6118704299200752</v>
      </c>
      <c r="J21" s="260">
        <v>4.1238987044811486</v>
      </c>
      <c r="K21" s="260">
        <v>5.1566874009388473</v>
      </c>
      <c r="L21" s="260">
        <v>2.6177272830714258</v>
      </c>
      <c r="M21" s="260">
        <v>3.7699610714903349</v>
      </c>
      <c r="N21" s="260">
        <v>1.6129946829313437</v>
      </c>
      <c r="O21" s="256">
        <v>2.428493195476745</v>
      </c>
      <c r="P21" s="264">
        <v>7.8173931672461325</v>
      </c>
      <c r="Q21" s="265">
        <v>10.222935936020797</v>
      </c>
      <c r="R21" s="269">
        <v>5.430197575212115</v>
      </c>
      <c r="S21" s="265">
        <v>6.6459555898477367</v>
      </c>
      <c r="T21" s="264">
        <v>4.2042513015454155</v>
      </c>
      <c r="U21" s="264">
        <v>4.9834523970756175</v>
      </c>
      <c r="V21" s="269">
        <v>5.8291568687609505</v>
      </c>
      <c r="W21" s="265">
        <v>7.2288792701253533</v>
      </c>
      <c r="X21" s="269">
        <v>6.3591592828696557</v>
      </c>
      <c r="Y21" s="265">
        <v>8.0499065920511566</v>
      </c>
      <c r="Z21" s="269">
        <v>3.7988814955870875</v>
      </c>
      <c r="AA21" s="265">
        <v>5.6019728974042167</v>
      </c>
      <c r="AB21" s="269">
        <v>2.2653886742096376</v>
      </c>
      <c r="AC21" s="265">
        <v>3.5212397179931152</v>
      </c>
      <c r="AD21" s="32"/>
      <c r="AE21" s="32"/>
    </row>
    <row r="22" spans="1:31">
      <c r="A22" s="244">
        <v>17</v>
      </c>
      <c r="B22" s="255">
        <v>5.3928818287287585</v>
      </c>
      <c r="C22" s="256">
        <v>6.9671042273711592</v>
      </c>
      <c r="D22" s="255">
        <v>3.6612433091022596</v>
      </c>
      <c r="E22" s="256">
        <v>4.4297011000960813</v>
      </c>
      <c r="F22" s="255">
        <v>2.8204011897429986</v>
      </c>
      <c r="G22" s="256">
        <v>3.3079980852737423</v>
      </c>
      <c r="H22" s="260">
        <v>3.9399507063953032</v>
      </c>
      <c r="I22" s="260">
        <v>4.8284799709421504</v>
      </c>
      <c r="J22" s="260">
        <v>4.3173205466184124</v>
      </c>
      <c r="K22" s="260">
        <v>5.3984318528667332</v>
      </c>
      <c r="L22" s="260">
        <v>2.7241148772656678</v>
      </c>
      <c r="M22" s="260">
        <v>3.9316483816704766</v>
      </c>
      <c r="N22" s="260">
        <v>1.6720769359240992</v>
      </c>
      <c r="O22" s="256">
        <v>2.5272704254478953</v>
      </c>
      <c r="P22" s="264">
        <v>8.1725657196490697</v>
      </c>
      <c r="Q22" s="265">
        <v>10.691602805217048</v>
      </c>
      <c r="R22" s="269">
        <v>5.6862308102007777</v>
      </c>
      <c r="S22" s="265">
        <v>6.9588092277039024</v>
      </c>
      <c r="T22" s="264">
        <v>4.4029382474182821</v>
      </c>
      <c r="U22" s="264">
        <v>5.2184177688076732</v>
      </c>
      <c r="V22" s="269">
        <v>6.103735944161123</v>
      </c>
      <c r="W22" s="265">
        <v>7.5689739608153825</v>
      </c>
      <c r="X22" s="269">
        <v>6.6581932384952944</v>
      </c>
      <c r="Y22" s="265">
        <v>8.4281783932729724</v>
      </c>
      <c r="Z22" s="269">
        <v>3.9591621774613701</v>
      </c>
      <c r="AA22" s="265">
        <v>5.848566263116985</v>
      </c>
      <c r="AB22" s="269">
        <v>2.3533020237078328</v>
      </c>
      <c r="AC22" s="265">
        <v>3.6699682118383556</v>
      </c>
      <c r="AD22" s="32"/>
      <c r="AE22" s="32"/>
    </row>
    <row r="23" spans="1:31">
      <c r="A23" s="245">
        <v>18</v>
      </c>
      <c r="B23" s="255">
        <v>5.638638805006571</v>
      </c>
      <c r="C23" s="256">
        <v>7.2877898574281366</v>
      </c>
      <c r="D23" s="255">
        <v>3.8354354357180243</v>
      </c>
      <c r="E23" s="256">
        <v>4.6399618821560766</v>
      </c>
      <c r="F23" s="255">
        <v>2.9549466890941973</v>
      </c>
      <c r="G23" s="256">
        <v>3.4653134047973495</v>
      </c>
      <c r="H23" s="260">
        <v>4.1271922792356097</v>
      </c>
      <c r="I23" s="260">
        <v>5.0575100777665494</v>
      </c>
      <c r="J23" s="260">
        <v>4.5220286852822813</v>
      </c>
      <c r="K23" s="260">
        <v>5.6541509843528095</v>
      </c>
      <c r="L23" s="260">
        <v>2.8384718862998142</v>
      </c>
      <c r="M23" s="260">
        <v>4.1045900492198379</v>
      </c>
      <c r="N23" s="260">
        <v>1.7363108310886735</v>
      </c>
      <c r="O23" s="256">
        <v>2.6336164938147593</v>
      </c>
      <c r="P23" s="264">
        <v>8.5493071635295674</v>
      </c>
      <c r="Q23" s="265">
        <v>11.188307390747928</v>
      </c>
      <c r="R23" s="269">
        <v>5.9568280540246015</v>
      </c>
      <c r="S23" s="265">
        <v>7.2892658856233954</v>
      </c>
      <c r="T23" s="264">
        <v>4.6128167756264578</v>
      </c>
      <c r="U23" s="264">
        <v>5.4664925616009317</v>
      </c>
      <c r="V23" s="269">
        <v>6.3940027444539096</v>
      </c>
      <c r="W23" s="265">
        <v>7.9282768451980052</v>
      </c>
      <c r="X23" s="269">
        <v>6.9743634357650173</v>
      </c>
      <c r="Y23" s="265">
        <v>8.8279618314146227</v>
      </c>
      <c r="Z23" s="269">
        <v>4.1307082650226619</v>
      </c>
      <c r="AA23" s="265">
        <v>6.1114280682713416</v>
      </c>
      <c r="AB23" s="269">
        <v>2.4482582912123125</v>
      </c>
      <c r="AC23" s="265">
        <v>3.8293547227108293</v>
      </c>
      <c r="AD23" s="32"/>
      <c r="AE23" s="32"/>
    </row>
    <row r="24" spans="1:31">
      <c r="A24" s="244">
        <v>19</v>
      </c>
      <c r="B24" s="255">
        <v>5.8990786304716547</v>
      </c>
      <c r="C24" s="256">
        <v>7.6274613057194731</v>
      </c>
      <c r="D24" s="255">
        <v>4.0196507911816752</v>
      </c>
      <c r="E24" s="256">
        <v>4.8621955350185306</v>
      </c>
      <c r="F24" s="255">
        <v>3.0971987262527363</v>
      </c>
      <c r="G24" s="256">
        <v>3.6315484168159555</v>
      </c>
      <c r="H24" s="260">
        <v>4.3252390586689993</v>
      </c>
      <c r="I24" s="260">
        <v>5.2996124136480143</v>
      </c>
      <c r="J24" s="260">
        <v>4.7386004321392896</v>
      </c>
      <c r="K24" s="260">
        <v>5.9245279610783887</v>
      </c>
      <c r="L24" s="260">
        <v>2.9603048588643448</v>
      </c>
      <c r="M24" s="260">
        <v>4.2884891558961922</v>
      </c>
      <c r="N24" s="260">
        <v>1.8051292651182682</v>
      </c>
      <c r="O24" s="256">
        <v>2.7470883969140725</v>
      </c>
      <c r="P24" s="264">
        <v>8.9480990200154942</v>
      </c>
      <c r="Q24" s="265">
        <v>11.738369744964723</v>
      </c>
      <c r="R24" s="269">
        <v>6.2428123632396382</v>
      </c>
      <c r="S24" s="265">
        <v>7.6383313718241697</v>
      </c>
      <c r="T24" s="264">
        <v>4.8345780106124439</v>
      </c>
      <c r="U24" s="264">
        <v>5.7284811189131908</v>
      </c>
      <c r="V24" s="269">
        <v>6.7008124716360697</v>
      </c>
      <c r="W24" s="265">
        <v>8.3078551995074115</v>
      </c>
      <c r="X24" s="269">
        <v>7.308627981050571</v>
      </c>
      <c r="Y24" s="265">
        <v>9.2503991065589251</v>
      </c>
      <c r="Z24" s="269">
        <v>4.3130937084373278</v>
      </c>
      <c r="AA24" s="265">
        <v>6.3905722974960328</v>
      </c>
      <c r="AB24" s="269">
        <v>2.5495975793135837</v>
      </c>
      <c r="AC24" s="265">
        <v>3.9990299063689361</v>
      </c>
      <c r="AD24" s="32"/>
      <c r="AE24" s="32"/>
    </row>
    <row r="25" spans="1:31">
      <c r="A25" s="245">
        <v>20</v>
      </c>
      <c r="B25" s="255">
        <v>6.1974510149082924</v>
      </c>
      <c r="C25" s="256">
        <v>8.0137329387010787</v>
      </c>
      <c r="D25" s="255">
        <v>4.2168515216830311</v>
      </c>
      <c r="E25" s="256">
        <v>5.0994755016717095</v>
      </c>
      <c r="F25" s="255">
        <v>3.2490873201054575</v>
      </c>
      <c r="G25" s="256">
        <v>3.8087040976557636</v>
      </c>
      <c r="H25" s="260">
        <v>4.5374970444172789</v>
      </c>
      <c r="I25" s="260">
        <v>5.5583266393282891</v>
      </c>
      <c r="J25" s="260">
        <v>4.9712467790616834</v>
      </c>
      <c r="K25" s="260">
        <v>6.2139255714376773</v>
      </c>
      <c r="L25" s="260">
        <v>3.0991872823971289</v>
      </c>
      <c r="M25" s="260">
        <v>4.4930481190792904</v>
      </c>
      <c r="N25" s="260">
        <v>1.8869913057344752</v>
      </c>
      <c r="O25" s="256">
        <v>2.8760285786520741</v>
      </c>
      <c r="P25" s="264">
        <v>9.4013832300373323</v>
      </c>
      <c r="Q25" s="265">
        <v>12.282846086043156</v>
      </c>
      <c r="R25" s="269">
        <v>6.5479160154900136</v>
      </c>
      <c r="S25" s="265">
        <v>8.0099201253036458</v>
      </c>
      <c r="T25" s="264">
        <v>5.0706798830576849</v>
      </c>
      <c r="U25" s="264">
        <v>6.0069655585338335</v>
      </c>
      <c r="V25" s="269">
        <v>7.0284432228329825</v>
      </c>
      <c r="W25" s="265">
        <v>8.7121977355922393</v>
      </c>
      <c r="X25" s="269">
        <v>7.6662177913223957</v>
      </c>
      <c r="Y25" s="265">
        <v>9.7009804626120388</v>
      </c>
      <c r="Z25" s="269">
        <v>4.5176200657055743</v>
      </c>
      <c r="AA25" s="265">
        <v>6.6974427369028451</v>
      </c>
      <c r="AB25" s="269">
        <v>2.6672551745131488</v>
      </c>
      <c r="AC25" s="265">
        <v>4.1888422599420005</v>
      </c>
      <c r="AD25" s="32"/>
      <c r="AE25" s="32"/>
    </row>
    <row r="26" spans="1:31">
      <c r="A26" s="244">
        <v>21</v>
      </c>
      <c r="B26" s="255">
        <v>6.4869700102006931</v>
      </c>
      <c r="C26" s="256">
        <v>8.3882793234817203</v>
      </c>
      <c r="D26" s="255">
        <v>4.4251277013455619</v>
      </c>
      <c r="E26" s="256">
        <v>5.3499844876334324</v>
      </c>
      <c r="F26" s="255">
        <v>3.4093589726487923</v>
      </c>
      <c r="G26" s="256">
        <v>3.9955774422861285</v>
      </c>
      <c r="H26" s="260">
        <v>4.7617398469834997</v>
      </c>
      <c r="I26" s="260">
        <v>5.8315365766019998</v>
      </c>
      <c r="J26" s="260">
        <v>5.2171295863717635</v>
      </c>
      <c r="K26" s="260">
        <v>6.5196534938976436</v>
      </c>
      <c r="L26" s="260">
        <v>3.2474476828846042</v>
      </c>
      <c r="M26" s="260">
        <v>4.7107969294320275</v>
      </c>
      <c r="N26" s="260">
        <v>1.9746572067834853</v>
      </c>
      <c r="O26" s="256">
        <v>3.0136848656864945</v>
      </c>
      <c r="P26" s="264">
        <v>9.8409257779705577</v>
      </c>
      <c r="Q26" s="265">
        <v>12.909398361448382</v>
      </c>
      <c r="R26" s="269">
        <v>6.8701403100565406</v>
      </c>
      <c r="S26" s="265">
        <v>8.4022176270879854</v>
      </c>
      <c r="T26" s="264">
        <v>5.3198468726662913</v>
      </c>
      <c r="U26" s="264">
        <v>6.3007724917826984</v>
      </c>
      <c r="V26" s="269">
        <v>7.3745393318773829</v>
      </c>
      <c r="W26" s="265">
        <v>9.139165572986947</v>
      </c>
      <c r="X26" s="269">
        <v>8.0440891136039419</v>
      </c>
      <c r="Y26" s="265">
        <v>10.176931007312962</v>
      </c>
      <c r="Z26" s="269">
        <v>4.7355242356139584</v>
      </c>
      <c r="AA26" s="265">
        <v>7.0236022444758079</v>
      </c>
      <c r="AB26" s="269">
        <v>2.7930784833788214</v>
      </c>
      <c r="AC26" s="265">
        <v>4.3910789234593208</v>
      </c>
      <c r="AD26" s="32"/>
      <c r="AE26" s="32"/>
    </row>
    <row r="27" spans="1:31">
      <c r="A27" s="245">
        <v>22</v>
      </c>
      <c r="B27" s="255">
        <v>6.8221825957520084</v>
      </c>
      <c r="C27" s="256">
        <v>8.8213194264597767</v>
      </c>
      <c r="D27" s="255">
        <v>4.6459666075069492</v>
      </c>
      <c r="E27" s="256">
        <v>5.6153569510864934</v>
      </c>
      <c r="F27" s="255">
        <v>3.5792348228084609</v>
      </c>
      <c r="G27" s="256">
        <v>4.1934842742815857</v>
      </c>
      <c r="H27" s="260">
        <v>4.9995527738091798</v>
      </c>
      <c r="I27" s="260">
        <v>6.1209983038241793</v>
      </c>
      <c r="J27" s="260">
        <v>5.477981182423374</v>
      </c>
      <c r="K27" s="260">
        <v>6.8436558983281177</v>
      </c>
      <c r="L27" s="260">
        <v>3.4055973664991885</v>
      </c>
      <c r="M27" s="260">
        <v>4.9425228763280762</v>
      </c>
      <c r="N27" s="260">
        <v>2.0684463892923461</v>
      </c>
      <c r="O27" s="256">
        <v>3.1604386110031717</v>
      </c>
      <c r="P27" s="264">
        <v>10.349119056445526</v>
      </c>
      <c r="Q27" s="265">
        <v>13.547714914166006</v>
      </c>
      <c r="R27" s="269">
        <v>7.2115269130343851</v>
      </c>
      <c r="S27" s="265">
        <v>8.8175063585221327</v>
      </c>
      <c r="T27" s="264">
        <v>5.5837467889862076</v>
      </c>
      <c r="U27" s="264">
        <v>6.6117206915672879</v>
      </c>
      <c r="V27" s="269">
        <v>7.7412781464838663</v>
      </c>
      <c r="W27" s="265">
        <v>9.591216686756292</v>
      </c>
      <c r="X27" s="269">
        <v>8.4446201577530555</v>
      </c>
      <c r="Y27" s="265">
        <v>10.680963824888389</v>
      </c>
      <c r="Z27" s="269">
        <v>4.9676286441383537</v>
      </c>
      <c r="AA27" s="265">
        <v>7.3703836999675554</v>
      </c>
      <c r="AB27" s="269">
        <v>2.9274545020430813</v>
      </c>
      <c r="AC27" s="265">
        <v>4.6064432095203127</v>
      </c>
      <c r="AD27" s="32"/>
      <c r="AE27" s="32"/>
    </row>
    <row r="28" spans="1:31">
      <c r="A28" s="244">
        <v>23</v>
      </c>
      <c r="B28" s="255">
        <v>7.1646895387821088</v>
      </c>
      <c r="C28" s="256">
        <v>9.2632637775758475</v>
      </c>
      <c r="D28" s="255">
        <v>4.8803588328737222</v>
      </c>
      <c r="E28" s="256">
        <v>5.8967328786392104</v>
      </c>
      <c r="F28" s="255">
        <v>3.759465003481878</v>
      </c>
      <c r="G28" s="256">
        <v>4.4032651437800014</v>
      </c>
      <c r="H28" s="260">
        <v>5.2520112560158179</v>
      </c>
      <c r="I28" s="260">
        <v>6.4279631243067783</v>
      </c>
      <c r="J28" s="260">
        <v>5.7549997508029289</v>
      </c>
      <c r="K28" s="260">
        <v>7.1873507361460867</v>
      </c>
      <c r="L28" s="260">
        <v>3.5745092054055423</v>
      </c>
      <c r="M28" s="260">
        <v>5.1894075827746056</v>
      </c>
      <c r="N28" s="260">
        <v>2.1689724580050069</v>
      </c>
      <c r="O28" s="256">
        <v>3.3171049509031354</v>
      </c>
      <c r="P28" s="264">
        <v>10.867829485475015</v>
      </c>
      <c r="Q28" s="265">
        <v>14.225053820009926</v>
      </c>
      <c r="R28" s="269">
        <v>7.5735519228276251</v>
      </c>
      <c r="S28" s="265">
        <v>9.2575135086442817</v>
      </c>
      <c r="T28" s="264">
        <v>5.86350485751999</v>
      </c>
      <c r="U28" s="264">
        <v>6.9410886629501052</v>
      </c>
      <c r="V28" s="269">
        <v>8.130257164249187</v>
      </c>
      <c r="W28" s="265">
        <v>10.070246227677648</v>
      </c>
      <c r="X28" s="269">
        <v>8.8695799849897288</v>
      </c>
      <c r="Y28" s="265">
        <v>11.215209409604821</v>
      </c>
      <c r="Z28" s="269">
        <v>5.2151477114874139</v>
      </c>
      <c r="AA28" s="265">
        <v>7.7393804288716206</v>
      </c>
      <c r="AB28" s="269">
        <v>3.0711591521424886</v>
      </c>
      <c r="AC28" s="265">
        <v>4.8360501705443149</v>
      </c>
      <c r="AD28" s="32"/>
      <c r="AE28" s="32"/>
    </row>
    <row r="29" spans="1:31">
      <c r="A29" s="245">
        <v>24</v>
      </c>
      <c r="B29" s="255">
        <v>7.5294928643327852</v>
      </c>
      <c r="C29" s="256">
        <v>9.7333049634424533</v>
      </c>
      <c r="D29" s="255">
        <v>5.1293947429574196</v>
      </c>
      <c r="E29" s="256">
        <v>6.1953671547216826</v>
      </c>
      <c r="F29" s="255">
        <v>3.9508728355232376</v>
      </c>
      <c r="G29" s="256">
        <v>4.6258432379919219</v>
      </c>
      <c r="H29" s="260">
        <v>5.5203006889074695</v>
      </c>
      <c r="I29" s="260">
        <v>6.7538096895437265</v>
      </c>
      <c r="J29" s="260">
        <v>6.0495081364709264</v>
      </c>
      <c r="K29" s="260">
        <v>7.5523027164473167</v>
      </c>
      <c r="L29" s="260">
        <v>3.7552642970508137</v>
      </c>
      <c r="M29" s="260">
        <v>5.4528509229159097</v>
      </c>
      <c r="N29" s="260">
        <v>2.2770081124944408</v>
      </c>
      <c r="O29" s="256">
        <v>3.4847179967451236</v>
      </c>
      <c r="P29" s="264">
        <v>11.419568429139076</v>
      </c>
      <c r="Q29" s="265">
        <v>14.944863246377301</v>
      </c>
      <c r="R29" s="269">
        <v>7.9578355457184005</v>
      </c>
      <c r="S29" s="265">
        <v>9.7241404717411299</v>
      </c>
      <c r="T29" s="264">
        <v>6.1603501404346721</v>
      </c>
      <c r="U29" s="264">
        <v>7.2902783090725034</v>
      </c>
      <c r="V29" s="269">
        <v>8.543231585386005</v>
      </c>
      <c r="W29" s="265">
        <v>10.57832395198664</v>
      </c>
      <c r="X29" s="269">
        <v>9.3209157290504283</v>
      </c>
      <c r="Y29" s="265">
        <v>11.782012221313689</v>
      </c>
      <c r="Z29" s="269">
        <v>5.4795594579943465</v>
      </c>
      <c r="AA29" s="265">
        <v>8.1325173722709092</v>
      </c>
      <c r="AB29" s="269">
        <v>3.2252646470215653</v>
      </c>
      <c r="AC29" s="265">
        <v>5.0812466892639581</v>
      </c>
      <c r="AD29" s="32"/>
      <c r="AE29" s="32"/>
    </row>
    <row r="30" spans="1:31">
      <c r="A30" s="244">
        <v>25</v>
      </c>
      <c r="B30" s="255">
        <v>7.9187994795933943</v>
      </c>
      <c r="C30" s="256">
        <v>10.234113671509608</v>
      </c>
      <c r="D30" s="255">
        <v>5.3942784271529058</v>
      </c>
      <c r="E30" s="256">
        <v>6.5126407429399951</v>
      </c>
      <c r="F30" s="255">
        <v>4.1543663103586139</v>
      </c>
      <c r="G30" s="256">
        <v>4.862233477879049</v>
      </c>
      <c r="H30" s="260">
        <v>5.8057308568669814</v>
      </c>
      <c r="I30" s="260">
        <v>7.1000559666012197</v>
      </c>
      <c r="J30" s="260">
        <v>6.3629712585922666</v>
      </c>
      <c r="K30" s="260">
        <v>7.9402364636025782</v>
      </c>
      <c r="L30" s="260">
        <v>3.9491783546101558</v>
      </c>
      <c r="M30" s="260">
        <v>5.7345792421247985</v>
      </c>
      <c r="N30" s="260">
        <v>2.3934435705402612</v>
      </c>
      <c r="O30" s="256">
        <v>3.6644188995348226</v>
      </c>
      <c r="P30" s="264">
        <v>12.007489974095364</v>
      </c>
      <c r="Q30" s="265">
        <v>15.710817784920598</v>
      </c>
      <c r="R30" s="269">
        <v>8.3661623634310587</v>
      </c>
      <c r="S30" s="265">
        <v>10.219460843583022</v>
      </c>
      <c r="T30" s="264">
        <v>6.4756377456508334</v>
      </c>
      <c r="U30" s="264">
        <v>7.6608282757737713</v>
      </c>
      <c r="V30" s="269">
        <v>8.9821358159877551</v>
      </c>
      <c r="W30" s="265">
        <v>11.117730199551314</v>
      </c>
      <c r="X30" s="269">
        <v>9.8007757364495873</v>
      </c>
      <c r="Y30" s="265">
        <v>12.383949177867045</v>
      </c>
      <c r="Z30" s="269">
        <v>5.7626189583023599</v>
      </c>
      <c r="AA30" s="265">
        <v>8.5522711709196333</v>
      </c>
      <c r="AB30" s="269">
        <v>3.3908819005401036</v>
      </c>
      <c r="AC30" s="265">
        <v>5.3436440651203059</v>
      </c>
      <c r="AD30" s="32"/>
      <c r="AE30" s="32"/>
    </row>
    <row r="31" spans="1:31">
      <c r="A31" s="245">
        <v>26</v>
      </c>
      <c r="B31" s="255">
        <v>9.65956422739918</v>
      </c>
      <c r="C31" s="256">
        <v>12.0855674812196</v>
      </c>
      <c r="D31" s="255">
        <v>6.8700236699108563</v>
      </c>
      <c r="E31" s="256">
        <v>8.0305989761201513</v>
      </c>
      <c r="F31" s="255">
        <v>5.5771000875311039</v>
      </c>
      <c r="G31" s="256">
        <v>6.3069460757686517</v>
      </c>
      <c r="H31" s="260">
        <v>7.300314696931494</v>
      </c>
      <c r="I31" s="260">
        <v>8.6293057498886476</v>
      </c>
      <c r="J31" s="260">
        <v>7.883982621365071</v>
      </c>
      <c r="K31" s="260">
        <v>9.5143591714461788</v>
      </c>
      <c r="L31" s="260">
        <v>5.9839567615288916</v>
      </c>
      <c r="M31" s="260">
        <v>7.7938399327650316</v>
      </c>
      <c r="N31" s="260">
        <v>4.4445279061789442</v>
      </c>
      <c r="O31" s="256">
        <v>5.6856993404164564</v>
      </c>
      <c r="P31" s="264">
        <v>13.954142900102589</v>
      </c>
      <c r="Q31" s="265">
        <v>17.835906145520401</v>
      </c>
      <c r="R31" s="269">
        <v>9.9651760329412262</v>
      </c>
      <c r="S31" s="265">
        <v>11.904840535582453</v>
      </c>
      <c r="T31" s="264">
        <v>7.9952081890007509</v>
      </c>
      <c r="U31" s="264">
        <v>9.2146523663526221</v>
      </c>
      <c r="V31" s="269">
        <v>10.613612680661436</v>
      </c>
      <c r="W31" s="265">
        <v>12.849315035798321</v>
      </c>
      <c r="X31" s="269">
        <v>11.47563880645232</v>
      </c>
      <c r="Y31" s="265">
        <v>14.181052356105541</v>
      </c>
      <c r="Z31" s="269">
        <v>7.8338910811994902</v>
      </c>
      <c r="AA31" s="265">
        <v>10.726049213874056</v>
      </c>
      <c r="AB31" s="269">
        <v>5.4246811694413628</v>
      </c>
      <c r="AC31" s="265">
        <v>7.3917356337800708</v>
      </c>
      <c r="AD31" s="32"/>
      <c r="AE31" s="32"/>
    </row>
    <row r="32" spans="1:31">
      <c r="A32" s="244">
        <v>27</v>
      </c>
      <c r="B32" s="255">
        <v>10.098153356906264</v>
      </c>
      <c r="C32" s="256">
        <v>12.633974810090304</v>
      </c>
      <c r="D32" s="255">
        <v>7.1585091010636086</v>
      </c>
      <c r="E32" s="256">
        <v>8.3745558866991825</v>
      </c>
      <c r="F32" s="255">
        <v>5.8010957175161497</v>
      </c>
      <c r="G32" s="256">
        <v>6.5648177542109725</v>
      </c>
      <c r="H32" s="260">
        <v>7.6106254422532604</v>
      </c>
      <c r="I32" s="260">
        <v>9.0190772773709416</v>
      </c>
      <c r="J32" s="260">
        <v>8.2241995755232971</v>
      </c>
      <c r="K32" s="260">
        <v>9.9449342451096054</v>
      </c>
      <c r="L32" s="260">
        <v>6.1914375060942657</v>
      </c>
      <c r="M32" s="260">
        <v>8.1024021807505644</v>
      </c>
      <c r="N32" s="260">
        <v>4.5657480168123996</v>
      </c>
      <c r="O32" s="256">
        <v>5.8787045985394508</v>
      </c>
      <c r="P32" s="264">
        <v>14.592722953144074</v>
      </c>
      <c r="Q32" s="265">
        <v>18.661540757730112</v>
      </c>
      <c r="R32" s="269">
        <v>10.416679460421953</v>
      </c>
      <c r="S32" s="265">
        <v>12.444487565792839</v>
      </c>
      <c r="T32" s="264">
        <v>8.3374632045034005</v>
      </c>
      <c r="U32" s="264">
        <v>9.6274971552774424</v>
      </c>
      <c r="V32" s="269">
        <v>11.096095492593712</v>
      </c>
      <c r="W32" s="265">
        <v>13.434990033873834</v>
      </c>
      <c r="X32" s="269">
        <v>12.00023151972008</v>
      </c>
      <c r="Y32" s="265">
        <v>14.86131669586543</v>
      </c>
      <c r="Z32" s="269">
        <v>8.1436302087302952</v>
      </c>
      <c r="AA32" s="265">
        <v>11.179995561605432</v>
      </c>
      <c r="AB32" s="269">
        <v>5.6036323944944986</v>
      </c>
      <c r="AC32" s="265">
        <v>7.6807844171713366</v>
      </c>
      <c r="AD32" s="32"/>
      <c r="AE32" s="32"/>
    </row>
    <row r="33" spans="1:31">
      <c r="A33" s="245">
        <v>28</v>
      </c>
      <c r="B33" s="255">
        <v>10.564496399833468</v>
      </c>
      <c r="C33" s="256">
        <v>13.232128531110479</v>
      </c>
      <c r="D33" s="255">
        <v>7.4752860347896579</v>
      </c>
      <c r="E33" s="256">
        <v>8.753139476681115</v>
      </c>
      <c r="F33" s="255">
        <v>6.0441726091124925</v>
      </c>
      <c r="G33" s="256">
        <v>6.8466352663893391</v>
      </c>
      <c r="H33" s="260">
        <v>7.9521230652759547</v>
      </c>
      <c r="I33" s="260">
        <v>9.4336850254565494</v>
      </c>
      <c r="J33" s="260">
        <v>8.599370576680732</v>
      </c>
      <c r="K33" s="260">
        <v>10.429958209112742</v>
      </c>
      <c r="L33" s="260">
        <v>6.4189293117221977</v>
      </c>
      <c r="M33" s="260">
        <v>8.4374302302104933</v>
      </c>
      <c r="N33" s="260">
        <v>4.6984104013902561</v>
      </c>
      <c r="O33" s="256">
        <v>6.0887926500753435</v>
      </c>
      <c r="P33" s="264">
        <v>15.2949889940612</v>
      </c>
      <c r="Q33" s="265">
        <v>19.658080670006914</v>
      </c>
      <c r="R33" s="269">
        <v>10.927651067459612</v>
      </c>
      <c r="S33" s="265">
        <v>13.062339146916804</v>
      </c>
      <c r="T33" s="264">
        <v>8.7141541181917734</v>
      </c>
      <c r="U33" s="264">
        <v>10.070137672363401</v>
      </c>
      <c r="V33" s="269">
        <v>11.64541143318621</v>
      </c>
      <c r="W33" s="265">
        <v>14.108009619930614</v>
      </c>
      <c r="X33" s="269">
        <v>12.601004318368359</v>
      </c>
      <c r="Y33" s="265">
        <v>15.584221164947975</v>
      </c>
      <c r="Z33" s="269">
        <v>8.4803512403236674</v>
      </c>
      <c r="AA33" s="265">
        <v>11.681450270629234</v>
      </c>
      <c r="AB33" s="269">
        <v>5.7963490496699164</v>
      </c>
      <c r="AC33" s="265">
        <v>7.9924191335099879</v>
      </c>
      <c r="AD33" s="32"/>
      <c r="AE33" s="32"/>
    </row>
    <row r="34" spans="1:31">
      <c r="A34" s="244">
        <v>29</v>
      </c>
      <c r="B34" s="255">
        <v>11.0637154437525</v>
      </c>
      <c r="C34" s="256">
        <v>13.872757947760336</v>
      </c>
      <c r="D34" s="255">
        <v>7.8144784550856112</v>
      </c>
      <c r="E34" s="256">
        <v>9.1580093683028458</v>
      </c>
      <c r="F34" s="255">
        <v>6.3042180991896135</v>
      </c>
      <c r="G34" s="256">
        <v>7.1478039966173048</v>
      </c>
      <c r="H34" s="260">
        <v>8.3178317905990671</v>
      </c>
      <c r="I34" s="260">
        <v>9.8957697805770568</v>
      </c>
      <c r="J34" s="260">
        <v>9.0193270396569964</v>
      </c>
      <c r="K34" s="260">
        <v>10.906830306440435</v>
      </c>
      <c r="L34" s="260">
        <v>6.6653127245421828</v>
      </c>
      <c r="M34" s="260">
        <v>8.7981841529978482</v>
      </c>
      <c r="N34" s="260">
        <v>4.8432144494016729</v>
      </c>
      <c r="O34" s="256">
        <v>6.3161725288363177</v>
      </c>
      <c r="P34" s="264">
        <v>16.084356533004971</v>
      </c>
      <c r="Q34" s="265">
        <v>20.718779302341442</v>
      </c>
      <c r="R34" s="269">
        <v>11.429803864838361</v>
      </c>
      <c r="S34" s="265">
        <v>13.695908923883689</v>
      </c>
      <c r="T34" s="264">
        <v>9.1169130421388633</v>
      </c>
      <c r="U34" s="264">
        <v>10.563274622547119</v>
      </c>
      <c r="V34" s="269">
        <v>12.209211621146952</v>
      </c>
      <c r="W34" s="265">
        <v>14.798173468887288</v>
      </c>
      <c r="X34" s="269">
        <v>13.217824014100463</v>
      </c>
      <c r="Y34" s="265">
        <v>16.354607093614632</v>
      </c>
      <c r="Z34" s="269">
        <v>8.8433354518270662</v>
      </c>
      <c r="AA34" s="265">
        <v>12.220767869590517</v>
      </c>
      <c r="AB34" s="269">
        <v>6.0054982526410035</v>
      </c>
      <c r="AC34" s="265">
        <v>8.3282018359554879</v>
      </c>
      <c r="AD34" s="32"/>
      <c r="AE34" s="32"/>
    </row>
    <row r="35" spans="1:31">
      <c r="A35" s="245">
        <v>30</v>
      </c>
      <c r="B35" s="255">
        <v>11.599033857645731</v>
      </c>
      <c r="C35" s="256">
        <v>14.591896781685289</v>
      </c>
      <c r="D35" s="255">
        <v>8.1772447595441786</v>
      </c>
      <c r="E35" s="256">
        <v>9.6099459264731255</v>
      </c>
      <c r="F35" s="255">
        <v>6.58228726981182</v>
      </c>
      <c r="G35" s="256">
        <v>7.4693670266524208</v>
      </c>
      <c r="H35" s="260">
        <v>8.7266705574920422</v>
      </c>
      <c r="I35" s="260">
        <v>10.349871160637335</v>
      </c>
      <c r="J35" s="260">
        <v>9.4332154929869159</v>
      </c>
      <c r="K35" s="260">
        <v>11.459157522473275</v>
      </c>
      <c r="L35" s="260">
        <v>6.9324440175916715</v>
      </c>
      <c r="M35" s="260">
        <v>9.1869781059072615</v>
      </c>
      <c r="N35" s="260">
        <v>5.0016336213534869</v>
      </c>
      <c r="O35" s="256">
        <v>6.5626430149304031</v>
      </c>
      <c r="P35" s="264">
        <v>16.857602222911829</v>
      </c>
      <c r="Q35" s="265">
        <v>21.848887672554287</v>
      </c>
      <c r="R35" s="269">
        <v>12.011512856570668</v>
      </c>
      <c r="S35" s="265">
        <v>14.371380137447638</v>
      </c>
      <c r="T35" s="264">
        <v>9.5663732244148409</v>
      </c>
      <c r="U35" s="264">
        <v>11.047133026083799</v>
      </c>
      <c r="V35" s="269">
        <v>12.811181499632271</v>
      </c>
      <c r="W35" s="265">
        <v>15.534066376535678</v>
      </c>
      <c r="X35" s="269">
        <v>13.876626053033332</v>
      </c>
      <c r="Y35" s="265">
        <v>17.176522043474971</v>
      </c>
      <c r="Z35" s="269">
        <v>9.2351455692332216</v>
      </c>
      <c r="AA35" s="265">
        <v>12.800345181260264</v>
      </c>
      <c r="AB35" s="269">
        <v>6.2330270327220312</v>
      </c>
      <c r="AC35" s="265">
        <v>8.690428869933557</v>
      </c>
      <c r="AD35" s="32"/>
      <c r="AE35" s="32"/>
    </row>
    <row r="36" spans="1:31">
      <c r="A36" s="244">
        <v>31</v>
      </c>
      <c r="B36" s="255">
        <v>12.196047826890808</v>
      </c>
      <c r="C36" s="256">
        <v>15.291630876260802</v>
      </c>
      <c r="D36" s="255">
        <v>8.5815689707825893</v>
      </c>
      <c r="E36" s="256">
        <v>10.052771326231044</v>
      </c>
      <c r="F36" s="255">
        <v>6.8788081781595825</v>
      </c>
      <c r="G36" s="256">
        <v>7.8120075995465896</v>
      </c>
      <c r="H36" s="260">
        <v>9.1278828064890849</v>
      </c>
      <c r="I36" s="260">
        <v>10.874444793794529</v>
      </c>
      <c r="J36" s="260">
        <v>9.9115014998280557</v>
      </c>
      <c r="K36" s="260">
        <v>12.025343178922776</v>
      </c>
      <c r="L36" s="260">
        <v>7.2165608104332097</v>
      </c>
      <c r="M36" s="260">
        <v>9.6008070659748093</v>
      </c>
      <c r="N36" s="260">
        <v>5.1696750735999766</v>
      </c>
      <c r="O36" s="256">
        <v>6.8249622685869857</v>
      </c>
      <c r="P36" s="264">
        <v>17.754961165142742</v>
      </c>
      <c r="Q36" s="265">
        <v>23.051400710143891</v>
      </c>
      <c r="R36" s="269">
        <v>12.608054216101833</v>
      </c>
      <c r="S36" s="265">
        <v>15.090526743464522</v>
      </c>
      <c r="T36" s="264">
        <v>10.007108194372014</v>
      </c>
      <c r="U36" s="264">
        <v>11.605870068213367</v>
      </c>
      <c r="V36" s="269">
        <v>13.452569115797555</v>
      </c>
      <c r="W36" s="265">
        <v>16.317548784463582</v>
      </c>
      <c r="X36" s="269">
        <v>14.578530419836717</v>
      </c>
      <c r="Y36" s="265">
        <v>18.051611174476669</v>
      </c>
      <c r="Z36" s="269">
        <v>9.6519497012033408</v>
      </c>
      <c r="AA36" s="265">
        <v>13.417434046693431</v>
      </c>
      <c r="AB36" s="269">
        <v>6.4747421150063991</v>
      </c>
      <c r="AC36" s="265">
        <v>9.0760472266833023</v>
      </c>
      <c r="AD36" s="32"/>
      <c r="AE36" s="32"/>
    </row>
    <row r="37" spans="1:31">
      <c r="A37" s="245">
        <v>32</v>
      </c>
      <c r="B37" s="255">
        <v>12.782906700764578</v>
      </c>
      <c r="C37" s="256">
        <v>16.109638213633229</v>
      </c>
      <c r="D37" s="255">
        <v>8.9799622212166703</v>
      </c>
      <c r="E37" s="256">
        <v>10.566585822168998</v>
      </c>
      <c r="F37" s="255">
        <v>7.1963598706092098</v>
      </c>
      <c r="G37" s="256">
        <v>8.1948413518858167</v>
      </c>
      <c r="H37" s="260">
        <v>9.5938766207400707</v>
      </c>
      <c r="I37" s="260">
        <v>11.414497201695808</v>
      </c>
      <c r="J37" s="260">
        <v>10.404932665940228</v>
      </c>
      <c r="K37" s="260">
        <v>12.630971379132207</v>
      </c>
      <c r="L37" s="260">
        <v>7.5244711168420908</v>
      </c>
      <c r="M37" s="260">
        <v>10.046932008856494</v>
      </c>
      <c r="N37" s="260">
        <v>5.3533481816619961</v>
      </c>
      <c r="O37" s="256">
        <v>7.1091531602935349</v>
      </c>
      <c r="P37" s="264">
        <v>18.678734619706642</v>
      </c>
      <c r="Q37" s="265">
        <v>24.339548415569915</v>
      </c>
      <c r="R37" s="269">
        <v>13.246057146819949</v>
      </c>
      <c r="S37" s="265">
        <v>15.858835562596241</v>
      </c>
      <c r="T37" s="264">
        <v>10.518408818231078</v>
      </c>
      <c r="U37" s="264">
        <v>12.180312405094897</v>
      </c>
      <c r="V37" s="269">
        <v>14.138822844711873</v>
      </c>
      <c r="W37" s="265">
        <v>17.154702081426397</v>
      </c>
      <c r="X37" s="269">
        <v>15.329784894258447</v>
      </c>
      <c r="Y37" s="265">
        <v>18.986894546314662</v>
      </c>
      <c r="Z37" s="269">
        <v>10.101799281520861</v>
      </c>
      <c r="AA37" s="265">
        <v>14.080915431099307</v>
      </c>
      <c r="AB37" s="269">
        <v>6.737474770447502</v>
      </c>
      <c r="AC37" s="265">
        <v>9.4921174182119863</v>
      </c>
      <c r="AD37" s="32"/>
      <c r="AE37" s="32"/>
    </row>
    <row r="38" spans="1:31">
      <c r="A38" s="244">
        <v>33</v>
      </c>
      <c r="B38" s="255">
        <v>13.471920614243736</v>
      </c>
      <c r="C38" s="256">
        <v>16.953746817213311</v>
      </c>
      <c r="D38" s="255">
        <v>9.4437497685293526</v>
      </c>
      <c r="E38" s="256">
        <v>11.096279489624292</v>
      </c>
      <c r="F38" s="255">
        <v>7.5524248428650838</v>
      </c>
      <c r="G38" s="256">
        <v>8.5723808105409471</v>
      </c>
      <c r="H38" s="260">
        <v>10.075364564980243</v>
      </c>
      <c r="I38" s="260">
        <v>11.992835679407873</v>
      </c>
      <c r="J38" s="260">
        <v>10.93449880909149</v>
      </c>
      <c r="K38" s="260">
        <v>13.279936123322278</v>
      </c>
      <c r="L38" s="260">
        <v>7.8593841922763588</v>
      </c>
      <c r="M38" s="260">
        <v>10.529321127790885</v>
      </c>
      <c r="N38" s="260">
        <v>5.5550323945580615</v>
      </c>
      <c r="O38" s="256">
        <v>7.4182058590935034</v>
      </c>
      <c r="P38" s="264">
        <v>19.71512658557765</v>
      </c>
      <c r="Q38" s="265">
        <v>25.721998759852291</v>
      </c>
      <c r="R38" s="269">
        <v>13.929515663539966</v>
      </c>
      <c r="S38" s="265">
        <v>16.680718154785566</v>
      </c>
      <c r="T38" s="264">
        <v>11.045495707320974</v>
      </c>
      <c r="U38" s="264">
        <v>12.794529812071042</v>
      </c>
      <c r="V38" s="269">
        <v>14.874104683047719</v>
      </c>
      <c r="W38" s="265">
        <v>18.050384343568894</v>
      </c>
      <c r="X38" s="269">
        <v>16.135016541656825</v>
      </c>
      <c r="Y38" s="265">
        <v>20.049489035920402</v>
      </c>
      <c r="Z38" s="269">
        <v>10.58901320662024</v>
      </c>
      <c r="AA38" s="265">
        <v>14.796152834275544</v>
      </c>
      <c r="AB38" s="269">
        <v>7.0242852045819362</v>
      </c>
      <c r="AC38" s="265">
        <v>9.9426021688031252</v>
      </c>
      <c r="AD38" s="32"/>
      <c r="AE38" s="32"/>
    </row>
    <row r="39" spans="1:31">
      <c r="A39" s="245">
        <v>34</v>
      </c>
      <c r="B39" s="255">
        <v>14.180359056237631</v>
      </c>
      <c r="C39" s="256">
        <v>17.856429850198356</v>
      </c>
      <c r="D39" s="255">
        <v>9.9217261509721375</v>
      </c>
      <c r="E39" s="256">
        <v>11.662600893399405</v>
      </c>
      <c r="F39" s="255">
        <v>7.9033963940582179</v>
      </c>
      <c r="G39" s="256">
        <v>9.0102501865336322</v>
      </c>
      <c r="H39" s="260">
        <v>10.590772369121909</v>
      </c>
      <c r="I39" s="260">
        <v>12.611332173955164</v>
      </c>
      <c r="J39" s="260">
        <v>11.501502717082916</v>
      </c>
      <c r="K39" s="260">
        <v>13.973972257304016</v>
      </c>
      <c r="L39" s="260">
        <v>8.218903640636924</v>
      </c>
      <c r="M39" s="260">
        <v>11.04648891007942</v>
      </c>
      <c r="N39" s="260">
        <v>5.7717294949442453</v>
      </c>
      <c r="O39" s="256">
        <v>7.7499590740413984</v>
      </c>
      <c r="P39" s="264">
        <v>20.863404876856865</v>
      </c>
      <c r="Q39" s="265">
        <v>27.201262389245599</v>
      </c>
      <c r="R39" s="269">
        <v>14.660758349345349</v>
      </c>
      <c r="S39" s="265">
        <v>17.559119222533443</v>
      </c>
      <c r="T39" s="264">
        <v>11.609295081176304</v>
      </c>
      <c r="U39" s="264">
        <v>13.450975688470903</v>
      </c>
      <c r="V39" s="269">
        <v>15.660828838182015</v>
      </c>
      <c r="W39" s="265">
        <v>19.007704058575673</v>
      </c>
      <c r="X39" s="269">
        <v>16.996640159901606</v>
      </c>
      <c r="Y39" s="265">
        <v>21.192378495521233</v>
      </c>
      <c r="Z39" s="269">
        <v>11.111405203430348</v>
      </c>
      <c r="AA39" s="265">
        <v>15.562681338967225</v>
      </c>
      <c r="AB39" s="269">
        <v>7.3321669470636612</v>
      </c>
      <c r="AC39" s="265">
        <v>10.425808031605991</v>
      </c>
      <c r="AD39" s="32"/>
      <c r="AE39" s="32"/>
    </row>
    <row r="40" spans="1:31">
      <c r="A40" s="244">
        <v>35</v>
      </c>
      <c r="B40" s="255">
        <v>14.9393490066492</v>
      </c>
      <c r="C40" s="256">
        <v>18.823299378542835</v>
      </c>
      <c r="D40" s="255">
        <v>10.434029920040686</v>
      </c>
      <c r="E40" s="256">
        <v>12.268970168272272</v>
      </c>
      <c r="F40" s="255">
        <v>8.3117161340933379</v>
      </c>
      <c r="G40" s="256">
        <v>9.4616721380493605</v>
      </c>
      <c r="H40" s="260">
        <v>11.143332653756223</v>
      </c>
      <c r="I40" s="260">
        <v>13.273597166568107</v>
      </c>
      <c r="J40" s="260">
        <v>12.109400812491472</v>
      </c>
      <c r="K40" s="260">
        <v>14.717147855482473</v>
      </c>
      <c r="L40" s="260">
        <v>8.6048352117007578</v>
      </c>
      <c r="M40" s="260">
        <v>11.601336562732619</v>
      </c>
      <c r="N40" s="260">
        <v>6.0046086381869923</v>
      </c>
      <c r="O40" s="256">
        <v>8.106277659762668</v>
      </c>
      <c r="P40" s="264">
        <v>22.090605235706455</v>
      </c>
      <c r="Q40" s="265">
        <v>28.776185718169472</v>
      </c>
      <c r="R40" s="269">
        <v>15.444122850140273</v>
      </c>
      <c r="S40" s="265">
        <v>18.499061880132178</v>
      </c>
      <c r="T40" s="264">
        <v>12.213250517843962</v>
      </c>
      <c r="U40" s="264">
        <v>14.153394904872512</v>
      </c>
      <c r="V40" s="269">
        <v>16.503667628199715</v>
      </c>
      <c r="W40" s="265">
        <v>20.097564037591876</v>
      </c>
      <c r="X40" s="269">
        <v>17.919793593835866</v>
      </c>
      <c r="Y40" s="265">
        <v>22.415315570736265</v>
      </c>
      <c r="Z40" s="269">
        <v>11.671878060248122</v>
      </c>
      <c r="AA40" s="265">
        <v>16.384450302959063</v>
      </c>
      <c r="AB40" s="269">
        <v>7.6627811542861464</v>
      </c>
      <c r="AC40" s="265">
        <v>10.944219345512465</v>
      </c>
      <c r="AD40" s="32"/>
      <c r="AE40" s="32"/>
    </row>
    <row r="41" spans="1:31">
      <c r="A41" s="245">
        <v>36</v>
      </c>
      <c r="B41" s="255">
        <v>15.759875925434439</v>
      </c>
      <c r="C41" s="256">
        <v>19.926244081237041</v>
      </c>
      <c r="D41" s="255">
        <v>10.985736981930007</v>
      </c>
      <c r="E41" s="256">
        <v>12.920868984933117</v>
      </c>
      <c r="F41" s="255">
        <v>8.7348627142543993</v>
      </c>
      <c r="G41" s="256">
        <v>9.9467562180267208</v>
      </c>
      <c r="H41" s="260">
        <v>11.738544238006492</v>
      </c>
      <c r="I41" s="260">
        <v>13.985701288454337</v>
      </c>
      <c r="J41" s="260">
        <v>12.764516198661342</v>
      </c>
      <c r="K41" s="260">
        <v>15.516536709232833</v>
      </c>
      <c r="L41" s="260">
        <v>9.0256016917596931</v>
      </c>
      <c r="M41" s="260">
        <v>12.202972664776972</v>
      </c>
      <c r="N41" s="260">
        <v>6.2606857529239264</v>
      </c>
      <c r="O41" s="256">
        <v>8.4944859342656933</v>
      </c>
      <c r="P41" s="264">
        <v>23.415601491981164</v>
      </c>
      <c r="Q41" s="265">
        <v>30.355991384460385</v>
      </c>
      <c r="R41" s="269">
        <v>16.286512950544353</v>
      </c>
      <c r="S41" s="265">
        <v>19.535542706747677</v>
      </c>
      <c r="T41" s="264">
        <v>12.862485091520101</v>
      </c>
      <c r="U41" s="264">
        <v>14.907392508272165</v>
      </c>
      <c r="V41" s="269">
        <v>17.41020605241377</v>
      </c>
      <c r="W41" s="265">
        <v>21.273247196173394</v>
      </c>
      <c r="X41" s="269">
        <v>18.913128625703596</v>
      </c>
      <c r="Y41" s="265">
        <v>23.729826076631905</v>
      </c>
      <c r="Z41" s="269">
        <v>12.280514134084463</v>
      </c>
      <c r="AA41" s="265">
        <v>17.322526262676345</v>
      </c>
      <c r="AB41" s="269">
        <v>8.024288531260158</v>
      </c>
      <c r="AC41" s="265">
        <v>11.506948055237848</v>
      </c>
      <c r="AD41" s="32"/>
      <c r="AE41" s="32"/>
    </row>
    <row r="42" spans="1:31">
      <c r="A42" s="244">
        <v>37</v>
      </c>
      <c r="B42" s="255">
        <v>16.643427785331181</v>
      </c>
      <c r="C42" s="256">
        <v>21.140120141563052</v>
      </c>
      <c r="D42" s="255">
        <v>11.57926848388319</v>
      </c>
      <c r="E42" s="256">
        <v>13.621215694554582</v>
      </c>
      <c r="F42" s="255">
        <v>9.1899366830586331</v>
      </c>
      <c r="G42" s="256">
        <v>10.467880301511777</v>
      </c>
      <c r="H42" s="260">
        <v>12.37890793092591</v>
      </c>
      <c r="I42" s="260">
        <v>14.750787380031644</v>
      </c>
      <c r="J42" s="260">
        <v>13.469466145506347</v>
      </c>
      <c r="K42" s="260">
        <v>16.375563049334794</v>
      </c>
      <c r="L42" s="260">
        <v>9.4807752665039011</v>
      </c>
      <c r="M42" s="260">
        <v>12.852326831608815</v>
      </c>
      <c r="N42" s="260">
        <v>6.538638769678399</v>
      </c>
      <c r="O42" s="256">
        <v>8.9145325616675901</v>
      </c>
      <c r="P42" s="264">
        <v>24.842444661212451</v>
      </c>
      <c r="Q42" s="265">
        <v>32.059140119370966</v>
      </c>
      <c r="R42" s="269">
        <v>17.191936307267436</v>
      </c>
      <c r="S42" s="265">
        <v>20.696560357144893</v>
      </c>
      <c r="T42" s="264">
        <v>13.560177888130944</v>
      </c>
      <c r="U42" s="264">
        <v>15.716675019179258</v>
      </c>
      <c r="V42" s="269">
        <v>18.384686563114986</v>
      </c>
      <c r="W42" s="265">
        <v>22.535674092325312</v>
      </c>
      <c r="X42" s="269">
        <v>20.042546979720218</v>
      </c>
      <c r="Y42" s="265">
        <v>25.142338064033972</v>
      </c>
      <c r="Z42" s="269">
        <v>12.93778193783162</v>
      </c>
      <c r="AA42" s="265">
        <v>18.236919634951008</v>
      </c>
      <c r="AB42" s="269">
        <v>8.4158369798283879</v>
      </c>
      <c r="AC42" s="265">
        <v>12.114728099550387</v>
      </c>
      <c r="AD42" s="32"/>
      <c r="AE42" s="32"/>
    </row>
    <row r="43" spans="1:31">
      <c r="A43" s="245">
        <v>38</v>
      </c>
      <c r="B43" s="255">
        <v>17.597365533151621</v>
      </c>
      <c r="C43" s="256">
        <v>22.446418477824324</v>
      </c>
      <c r="D43" s="255">
        <v>12.218985156996613</v>
      </c>
      <c r="E43" s="256">
        <v>14.37496220340768</v>
      </c>
      <c r="F43" s="255">
        <v>9.6803586122189333</v>
      </c>
      <c r="G43" s="256">
        <v>11.028652968907855</v>
      </c>
      <c r="H43" s="260">
        <v>13.069207083006443</v>
      </c>
      <c r="I43" s="260">
        <v>15.574303816046656</v>
      </c>
      <c r="J43" s="260">
        <v>14.22956890230601</v>
      </c>
      <c r="K43" s="260">
        <v>17.300441540925384</v>
      </c>
      <c r="L43" s="260">
        <v>9.97469677761908</v>
      </c>
      <c r="M43" s="260">
        <v>13.554988151536227</v>
      </c>
      <c r="N43" s="260">
        <v>6.8414618434858019</v>
      </c>
      <c r="O43" s="256">
        <v>9.3702466707722643</v>
      </c>
      <c r="P43" s="264">
        <v>26.382647947415403</v>
      </c>
      <c r="Q43" s="265">
        <v>33.894076862760933</v>
      </c>
      <c r="R43" s="269">
        <v>18.166862104115545</v>
      </c>
      <c r="S43" s="265">
        <v>21.942168644910499</v>
      </c>
      <c r="T43" s="264">
        <v>14.311247836742364</v>
      </c>
      <c r="U43" s="264">
        <v>16.58672340811367</v>
      </c>
      <c r="V43" s="269">
        <v>19.456383673791859</v>
      </c>
      <c r="W43" s="265">
        <v>23.894291241619417</v>
      </c>
      <c r="X43" s="269">
        <v>21.2750181222851</v>
      </c>
      <c r="Y43" s="265">
        <v>26.662902530474472</v>
      </c>
      <c r="Z43" s="269">
        <v>13.689429141432687</v>
      </c>
      <c r="AA43" s="265">
        <v>19.348133438034882</v>
      </c>
      <c r="AB43" s="269">
        <v>8.8412336793865851</v>
      </c>
      <c r="AC43" s="265">
        <v>12.772790776965385</v>
      </c>
      <c r="AD43" s="32"/>
      <c r="AE43" s="32"/>
    </row>
    <row r="44" spans="1:31">
      <c r="A44" s="244">
        <v>39</v>
      </c>
      <c r="B44" s="255">
        <v>18.63081445668637</v>
      </c>
      <c r="C44" s="256">
        <v>23.860492162310255</v>
      </c>
      <c r="D44" s="255">
        <v>12.910044436165176</v>
      </c>
      <c r="E44" s="256">
        <v>15.187924951708981</v>
      </c>
      <c r="F44" s="255">
        <v>10.210029441648201</v>
      </c>
      <c r="G44" s="256">
        <v>11.633392242404842</v>
      </c>
      <c r="H44" s="260">
        <v>13.815056887088996</v>
      </c>
      <c r="I44" s="260">
        <v>16.462650760989906</v>
      </c>
      <c r="J44" s="260">
        <v>15.051113425221285</v>
      </c>
      <c r="K44" s="260">
        <v>18.298451995004211</v>
      </c>
      <c r="L44" s="260">
        <v>10.513298218552267</v>
      </c>
      <c r="M44" s="260">
        <v>14.362451519554206</v>
      </c>
      <c r="N44" s="260">
        <v>7.1735601174452794</v>
      </c>
      <c r="O44" s="256">
        <v>9.86707906747381</v>
      </c>
      <c r="P44" s="264">
        <v>28.050410406024188</v>
      </c>
      <c r="Q44" s="265">
        <v>35.876231258276817</v>
      </c>
      <c r="R44" s="269">
        <v>19.226492375260516</v>
      </c>
      <c r="S44" s="265">
        <v>23.285181558710164</v>
      </c>
      <c r="T44" s="264">
        <v>15.121368568511334</v>
      </c>
      <c r="U44" s="264">
        <v>17.523879491271973</v>
      </c>
      <c r="V44" s="269">
        <v>20.671745414640686</v>
      </c>
      <c r="W44" s="265">
        <v>25.359458930302601</v>
      </c>
      <c r="X44" s="269">
        <v>22.604315084573933</v>
      </c>
      <c r="Y44" s="265">
        <v>28.303272405406059</v>
      </c>
      <c r="Z44" s="269">
        <v>14.428561927526415</v>
      </c>
      <c r="AA44" s="265">
        <v>20.602397207380573</v>
      </c>
      <c r="AB44" s="269">
        <v>9.3060398859644202</v>
      </c>
      <c r="AC44" s="265">
        <v>13.529112476049839</v>
      </c>
      <c r="AD44" s="32"/>
      <c r="AE44" s="32"/>
    </row>
    <row r="45" spans="1:31">
      <c r="A45" s="245">
        <v>40</v>
      </c>
      <c r="B45" s="255">
        <v>19.793504097758426</v>
      </c>
      <c r="C45" s="256">
        <v>25.383944510616317</v>
      </c>
      <c r="D45" s="255">
        <v>13.654833363417655</v>
      </c>
      <c r="E45" s="256">
        <v>16.063227370722522</v>
      </c>
      <c r="F45" s="255">
        <v>10.780974395770755</v>
      </c>
      <c r="G45" s="256">
        <v>12.284522876449083</v>
      </c>
      <c r="H45" s="260">
        <v>14.618839898771169</v>
      </c>
      <c r="I45" s="260">
        <v>17.419126937499311</v>
      </c>
      <c r="J45" s="260">
        <v>15.936390606045952</v>
      </c>
      <c r="K45" s="260">
        <v>19.390993199876178</v>
      </c>
      <c r="L45" s="260">
        <v>11.092860621893241</v>
      </c>
      <c r="M45" s="260">
        <v>15.146583330410587</v>
      </c>
      <c r="N45" s="260">
        <v>7.5302757836841838</v>
      </c>
      <c r="O45" s="256">
        <v>10.402398856383396</v>
      </c>
      <c r="P45" s="264">
        <v>29.741414629928105</v>
      </c>
      <c r="Q45" s="265">
        <v>38.009949944782782</v>
      </c>
      <c r="R45" s="269">
        <v>20.442920192332565</v>
      </c>
      <c r="S45" s="265">
        <v>24.731956328056125</v>
      </c>
      <c r="T45" s="264">
        <v>15.994220427605706</v>
      </c>
      <c r="U45" s="264">
        <v>18.532533149278837</v>
      </c>
      <c r="V45" s="269">
        <v>21.978224584565726</v>
      </c>
      <c r="W45" s="265">
        <v>26.937921917668032</v>
      </c>
      <c r="X45" s="269">
        <v>24.037676908371623</v>
      </c>
      <c r="Y45" s="265">
        <v>29.96341660468925</v>
      </c>
      <c r="Z45" s="269">
        <v>15.306526159624905</v>
      </c>
      <c r="AA45" s="265">
        <v>21.947245816023663</v>
      </c>
      <c r="AB45" s="269">
        <v>9.8058099903789948</v>
      </c>
      <c r="AC45" s="265">
        <v>14.264345694637854</v>
      </c>
      <c r="AD45" s="32"/>
      <c r="AE45" s="32"/>
    </row>
    <row r="46" spans="1:31">
      <c r="A46" s="244">
        <v>41</v>
      </c>
      <c r="B46" s="255">
        <v>21.084566816784623</v>
      </c>
      <c r="C46" s="256">
        <v>27.017313973357812</v>
      </c>
      <c r="D46" s="255">
        <v>14.455614570406128</v>
      </c>
      <c r="E46" s="256">
        <v>17.003955945261321</v>
      </c>
      <c r="F46" s="255">
        <v>11.395206239144539</v>
      </c>
      <c r="G46" s="256">
        <v>12.984530563895987</v>
      </c>
      <c r="H46" s="260">
        <v>15.482798072934472</v>
      </c>
      <c r="I46" s="260">
        <v>18.446973920434544</v>
      </c>
      <c r="J46" s="260">
        <v>16.887419035778041</v>
      </c>
      <c r="K46" s="260">
        <v>20.630540614266923</v>
      </c>
      <c r="L46" s="260">
        <v>11.707599401643479</v>
      </c>
      <c r="M46" s="260">
        <v>16.07189311608127</v>
      </c>
      <c r="N46" s="260">
        <v>7.9050463910773319</v>
      </c>
      <c r="O46" s="256">
        <v>10.97160354249532</v>
      </c>
      <c r="P46" s="264">
        <v>31.533926664537862</v>
      </c>
      <c r="Q46" s="265">
        <v>40.298965339890742</v>
      </c>
      <c r="R46" s="269">
        <v>21.749057053700682</v>
      </c>
      <c r="S46" s="265">
        <v>26.289061411297109</v>
      </c>
      <c r="T46" s="264">
        <v>16.933631408762274</v>
      </c>
      <c r="U46" s="264">
        <v>19.652537296845818</v>
      </c>
      <c r="V46" s="269">
        <v>23.384742080705799</v>
      </c>
      <c r="W46" s="265">
        <v>28.636645724161699</v>
      </c>
      <c r="X46" s="269">
        <v>25.580233503058928</v>
      </c>
      <c r="Y46" s="265">
        <v>31.750184221194761</v>
      </c>
      <c r="Z46" s="269">
        <v>16.197960045167012</v>
      </c>
      <c r="AA46" s="265">
        <v>23.387141892409289</v>
      </c>
      <c r="AB46" s="269">
        <v>10.333768263381588</v>
      </c>
      <c r="AC46" s="265">
        <v>15.13052931694941</v>
      </c>
      <c r="AD46" s="32"/>
      <c r="AE46" s="32"/>
    </row>
    <row r="47" spans="1:31">
      <c r="A47" s="245">
        <v>42</v>
      </c>
      <c r="B47" s="255">
        <v>22.466390427863189</v>
      </c>
      <c r="C47" s="256">
        <v>28.761816821060911</v>
      </c>
      <c r="D47" s="255">
        <v>15.318692694032499</v>
      </c>
      <c r="E47" s="256">
        <v>18.015952716286414</v>
      </c>
      <c r="F47" s="255">
        <v>12.057512921533473</v>
      </c>
      <c r="G47" s="256">
        <v>13.737861420838561</v>
      </c>
      <c r="H47" s="260">
        <v>16.413779992463631</v>
      </c>
      <c r="I47" s="260">
        <v>19.583122258827817</v>
      </c>
      <c r="J47" s="260">
        <v>17.911794030983064</v>
      </c>
      <c r="K47" s="260">
        <v>21.960309634133427</v>
      </c>
      <c r="L47" s="260">
        <v>12.36250527041687</v>
      </c>
      <c r="M47" s="260">
        <v>17.01326801591274</v>
      </c>
      <c r="N47" s="260">
        <v>8.3013127038762438</v>
      </c>
      <c r="O47" s="256">
        <v>11.575749071984447</v>
      </c>
      <c r="P47" s="264">
        <v>33.448320119861755</v>
      </c>
      <c r="Q47" s="265">
        <v>42.756339032250388</v>
      </c>
      <c r="R47" s="269">
        <v>23.158762868220325</v>
      </c>
      <c r="S47" s="265">
        <v>27.966827547765664</v>
      </c>
      <c r="T47" s="264">
        <v>17.946812807478629</v>
      </c>
      <c r="U47" s="264">
        <v>20.90749778762325</v>
      </c>
      <c r="V47" s="269">
        <v>24.90264976373982</v>
      </c>
      <c r="W47" s="265">
        <v>30.342597678460308</v>
      </c>
      <c r="X47" s="269">
        <v>27.244458308979386</v>
      </c>
      <c r="Y47" s="265">
        <v>33.661941054794866</v>
      </c>
      <c r="Z47" s="269">
        <v>17.150654182562519</v>
      </c>
      <c r="AA47" s="265">
        <v>24.92933160977072</v>
      </c>
      <c r="AB47" s="269">
        <v>10.894461428843959</v>
      </c>
      <c r="AC47" s="265">
        <v>16.011274042150543</v>
      </c>
      <c r="AD47" s="32"/>
      <c r="AE47" s="32"/>
    </row>
    <row r="48" spans="1:31">
      <c r="A48" s="244">
        <v>43</v>
      </c>
      <c r="B48" s="255">
        <v>23.962811001400127</v>
      </c>
      <c r="C48" s="256">
        <v>30.508302411943131</v>
      </c>
      <c r="D48" s="255">
        <v>16.252910740656258</v>
      </c>
      <c r="E48" s="256">
        <v>19.110436628524202</v>
      </c>
      <c r="F48" s="255">
        <v>12.774442663573213</v>
      </c>
      <c r="G48" s="256">
        <v>14.552510767252855</v>
      </c>
      <c r="H48" s="260">
        <v>17.421519503554926</v>
      </c>
      <c r="I48" s="260">
        <v>20.868475960999948</v>
      </c>
      <c r="J48" s="260">
        <v>19.020529885952424</v>
      </c>
      <c r="K48" s="260">
        <v>23.399659423080966</v>
      </c>
      <c r="L48" s="260">
        <v>13.110710392421682</v>
      </c>
      <c r="M48" s="260">
        <v>18.031754624091167</v>
      </c>
      <c r="N48" s="260">
        <v>8.7288636453713284</v>
      </c>
      <c r="O48" s="256">
        <v>12.26529292592406</v>
      </c>
      <c r="P48" s="264">
        <v>35.519495804872477</v>
      </c>
      <c r="Q48" s="265">
        <v>45.414096726232252</v>
      </c>
      <c r="R48" s="269">
        <v>24.685952049714238</v>
      </c>
      <c r="S48" s="265">
        <v>29.674272908446515</v>
      </c>
      <c r="T48" s="264">
        <v>19.043170341616353</v>
      </c>
      <c r="U48" s="264">
        <v>22.261153916253338</v>
      </c>
      <c r="V48" s="269">
        <v>26.54713198029021</v>
      </c>
      <c r="W48" s="265">
        <v>32.190562503906861</v>
      </c>
      <c r="X48" s="269">
        <v>29.021396625472612</v>
      </c>
      <c r="Y48" s="265">
        <v>35.728972135166678</v>
      </c>
      <c r="Z48" s="269">
        <v>18.181877534426444</v>
      </c>
      <c r="AA48" s="265">
        <v>26.601209099095787</v>
      </c>
      <c r="AB48" s="269">
        <v>11.499687140350551</v>
      </c>
      <c r="AC48" s="265">
        <v>16.96433025503481</v>
      </c>
      <c r="AD48" s="32"/>
      <c r="AE48" s="32"/>
    </row>
    <row r="49" spans="1:31">
      <c r="A49" s="245">
        <v>44</v>
      </c>
      <c r="B49" s="255">
        <v>25.584242932073863</v>
      </c>
      <c r="C49" s="256">
        <v>32.405554945154051</v>
      </c>
      <c r="D49" s="255">
        <v>17.265067914659795</v>
      </c>
      <c r="E49" s="256">
        <v>20.383772602152309</v>
      </c>
      <c r="F49" s="255">
        <v>13.551164988072728</v>
      </c>
      <c r="G49" s="256">
        <v>15.434196902804945</v>
      </c>
      <c r="H49" s="260">
        <v>18.513264661436423</v>
      </c>
      <c r="I49" s="260">
        <v>22.256756665557184</v>
      </c>
      <c r="J49" s="260">
        <v>20.305311324223506</v>
      </c>
      <c r="K49" s="260">
        <v>24.959515190578127</v>
      </c>
      <c r="L49" s="260">
        <v>13.839919664749953</v>
      </c>
      <c r="M49" s="260">
        <v>19.138210712541749</v>
      </c>
      <c r="N49" s="260">
        <v>9.1901601360455238</v>
      </c>
      <c r="O49" s="256">
        <v>12.940136842054383</v>
      </c>
      <c r="P49" s="264">
        <v>37.761876061333133</v>
      </c>
      <c r="Q49" s="265">
        <v>48.292077813920727</v>
      </c>
      <c r="R49" s="269">
        <v>26.342383988647715</v>
      </c>
      <c r="S49" s="265">
        <v>31.537388945687443</v>
      </c>
      <c r="T49" s="264">
        <v>20.315845663499132</v>
      </c>
      <c r="U49" s="264">
        <v>23.727623813155798</v>
      </c>
      <c r="V49" s="269">
        <v>28.330808023012491</v>
      </c>
      <c r="W49" s="265">
        <v>34.191030002446354</v>
      </c>
      <c r="X49" s="269">
        <v>30.839741587406824</v>
      </c>
      <c r="Y49" s="265">
        <v>37.96670279185372</v>
      </c>
      <c r="Z49" s="269">
        <v>19.317010298670496</v>
      </c>
      <c r="AA49" s="265">
        <v>28.416424566903338</v>
      </c>
      <c r="AB49" s="269">
        <v>12.190195439177193</v>
      </c>
      <c r="AC49" s="265">
        <v>17.997477360800449</v>
      </c>
      <c r="AD49" s="32"/>
      <c r="AE49" s="32"/>
    </row>
    <row r="50" spans="1:31">
      <c r="A50" s="244">
        <v>45</v>
      </c>
      <c r="B50" s="255">
        <v>27.353884437158211</v>
      </c>
      <c r="C50" s="256">
        <v>34.467812069891231</v>
      </c>
      <c r="D50" s="255">
        <v>18.366060665539067</v>
      </c>
      <c r="E50" s="256">
        <v>21.763832045913272</v>
      </c>
      <c r="F50" s="255">
        <v>14.395774934315533</v>
      </c>
      <c r="G50" s="256">
        <v>16.390862904205967</v>
      </c>
      <c r="H50" s="260">
        <v>19.742950558717737</v>
      </c>
      <c r="I50" s="260">
        <v>23.765535351658865</v>
      </c>
      <c r="J50" s="260">
        <v>21.709535058955979</v>
      </c>
      <c r="K50" s="260">
        <v>26.655121055595334</v>
      </c>
      <c r="L50" s="260">
        <v>14.722278937237846</v>
      </c>
      <c r="M50" s="260">
        <v>20.47948906884811</v>
      </c>
      <c r="N50" s="260">
        <v>9.6959669721837489</v>
      </c>
      <c r="O50" s="256">
        <v>13.752979042576902</v>
      </c>
      <c r="P50" s="264">
        <v>40.204121806736353</v>
      </c>
      <c r="Q50" s="265">
        <v>51.419207752976867</v>
      </c>
      <c r="R50" s="269">
        <v>28.145613543400476</v>
      </c>
      <c r="S50" s="265">
        <v>33.528695581617576</v>
      </c>
      <c r="T50" s="264">
        <v>21.702148018028172</v>
      </c>
      <c r="U50" s="264">
        <v>25.320313161092578</v>
      </c>
      <c r="V50" s="269">
        <v>30.132481717896308</v>
      </c>
      <c r="W50" s="265">
        <v>36.362058899709375</v>
      </c>
      <c r="X50" s="269">
        <v>32.822509041728672</v>
      </c>
      <c r="Y50" s="265">
        <v>40.395656103110227</v>
      </c>
      <c r="Z50" s="269">
        <v>20.68003405458121</v>
      </c>
      <c r="AA50" s="265">
        <v>30.189128136653693</v>
      </c>
      <c r="AB50" s="269">
        <v>12.873303468275214</v>
      </c>
      <c r="AC50" s="265">
        <v>19.12534041976615</v>
      </c>
      <c r="AD50" s="32"/>
      <c r="AE50" s="32"/>
    </row>
    <row r="51" spans="1:31">
      <c r="A51" s="245">
        <v>46</v>
      </c>
      <c r="B51" s="255">
        <v>29.227927987208187</v>
      </c>
      <c r="C51" s="256">
        <v>36.704510425627426</v>
      </c>
      <c r="D51" s="255">
        <v>19.593875523121447</v>
      </c>
      <c r="E51" s="256">
        <v>23.263132483987548</v>
      </c>
      <c r="F51" s="255">
        <v>15.313131626971709</v>
      </c>
      <c r="G51" s="256">
        <v>17.428775046893133</v>
      </c>
      <c r="H51" s="260">
        <v>21.134338355309275</v>
      </c>
      <c r="I51" s="260">
        <v>25.404778528754694</v>
      </c>
      <c r="J51" s="260">
        <v>23.236106675466239</v>
      </c>
      <c r="K51" s="260">
        <v>28.497317682134096</v>
      </c>
      <c r="L51" s="260">
        <v>15.635467635853004</v>
      </c>
      <c r="M51" s="260">
        <v>21.930985292084728</v>
      </c>
      <c r="N51" s="260">
        <v>10.243279292746164</v>
      </c>
      <c r="O51" s="256">
        <v>14.594622622653251</v>
      </c>
      <c r="P51" s="264">
        <v>42.855567719623856</v>
      </c>
      <c r="Q51" s="265">
        <v>54.812818295979483</v>
      </c>
      <c r="R51" s="269">
        <v>29.982545378111308</v>
      </c>
      <c r="S51" s="265">
        <v>35.689532667640073</v>
      </c>
      <c r="T51" s="264">
        <v>23.210161058442441</v>
      </c>
      <c r="U51" s="264">
        <v>27.05085275424371</v>
      </c>
      <c r="V51" s="269">
        <v>32.123531030745795</v>
      </c>
      <c r="W51" s="265">
        <v>38.71840689002422</v>
      </c>
      <c r="X51" s="269">
        <v>34.976874909022513</v>
      </c>
      <c r="Y51" s="265">
        <v>43.032027781035225</v>
      </c>
      <c r="Z51" s="269">
        <v>22.15407362747413</v>
      </c>
      <c r="AA51" s="265">
        <v>32.156793765446757</v>
      </c>
      <c r="AB51" s="269">
        <v>13.690493278217369</v>
      </c>
      <c r="AC51" s="265">
        <v>20.489189085151338</v>
      </c>
      <c r="AD51" s="32"/>
      <c r="AE51" s="32"/>
    </row>
    <row r="52" spans="1:31">
      <c r="A52" s="244">
        <v>47</v>
      </c>
      <c r="B52" s="255">
        <v>31.149802303204371</v>
      </c>
      <c r="C52" s="256">
        <v>39.137167543832625</v>
      </c>
      <c r="D52" s="255">
        <v>20.99996482221939</v>
      </c>
      <c r="E52" s="256">
        <v>24.896394288785281</v>
      </c>
      <c r="F52" s="255">
        <v>16.312407047163536</v>
      </c>
      <c r="G52" s="256">
        <v>18.557823181473879</v>
      </c>
      <c r="H52" s="260">
        <v>22.646602173211377</v>
      </c>
      <c r="I52" s="260">
        <v>27.190478570262496</v>
      </c>
      <c r="J52" s="260">
        <v>24.900906645229092</v>
      </c>
      <c r="K52" s="260">
        <v>30.373020874216884</v>
      </c>
      <c r="L52" s="260">
        <v>16.627106171604975</v>
      </c>
      <c r="M52" s="260">
        <v>23.513095932280802</v>
      </c>
      <c r="N52" s="260">
        <v>10.836356215554634</v>
      </c>
      <c r="O52" s="256">
        <v>15.509324585444032</v>
      </c>
      <c r="P52" s="264">
        <v>45.741682813602814</v>
      </c>
      <c r="Q52" s="265">
        <v>58.505272389045672</v>
      </c>
      <c r="R52" s="269">
        <v>31.992388531023607</v>
      </c>
      <c r="S52" s="265">
        <v>38.040432341942626</v>
      </c>
      <c r="T52" s="264">
        <v>24.855186908951634</v>
      </c>
      <c r="U52" s="264">
        <v>28.917936766761049</v>
      </c>
      <c r="V52" s="269">
        <v>34.265537893717671</v>
      </c>
      <c r="W52" s="265">
        <v>41.282044965890343</v>
      </c>
      <c r="X52" s="269">
        <v>37.323455951745323</v>
      </c>
      <c r="Y52" s="265">
        <v>45.900346462853499</v>
      </c>
      <c r="Z52" s="269">
        <v>23.760224440628377</v>
      </c>
      <c r="AA52" s="265">
        <v>34.267714878185465</v>
      </c>
      <c r="AB52" s="269">
        <v>14.537377732937069</v>
      </c>
      <c r="AC52" s="265">
        <v>21.97003216777626</v>
      </c>
      <c r="AD52" s="32"/>
      <c r="AE52" s="32"/>
    </row>
    <row r="53" spans="1:31">
      <c r="A53" s="245">
        <v>48</v>
      </c>
      <c r="B53" s="255">
        <v>33.244247688302877</v>
      </c>
      <c r="C53" s="256">
        <v>41.781628869910229</v>
      </c>
      <c r="D53" s="255">
        <v>22.528956008535207</v>
      </c>
      <c r="E53" s="256">
        <v>26.676821365308658</v>
      </c>
      <c r="F53" s="255">
        <v>17.401524389333627</v>
      </c>
      <c r="G53" s="256">
        <v>19.835923499361702</v>
      </c>
      <c r="H53" s="260">
        <v>24.296781023364094</v>
      </c>
      <c r="I53" s="260">
        <v>29.104341863815215</v>
      </c>
      <c r="J53" s="260">
        <v>26.717026149685765</v>
      </c>
      <c r="K53" s="260">
        <v>32.40395992930069</v>
      </c>
      <c r="L53" s="260">
        <v>17.700729326697861</v>
      </c>
      <c r="M53" s="260">
        <v>25.234660215471877</v>
      </c>
      <c r="N53" s="260">
        <v>11.512562375321195</v>
      </c>
      <c r="O53" s="256">
        <v>16.500800354942957</v>
      </c>
      <c r="P53" s="264">
        <v>48.882211673698663</v>
      </c>
      <c r="Q53" s="265">
        <v>62.523231077671113</v>
      </c>
      <c r="R53" s="269">
        <v>34.16195511739906</v>
      </c>
      <c r="S53" s="265">
        <v>40.600309485832838</v>
      </c>
      <c r="T53" s="264">
        <v>26.651750506255457</v>
      </c>
      <c r="U53" s="264">
        <v>30.824015748273929</v>
      </c>
      <c r="V53" s="269">
        <v>36.600123826958651</v>
      </c>
      <c r="W53" s="265">
        <v>44.073482231958025</v>
      </c>
      <c r="X53" s="269">
        <v>39.880788560097095</v>
      </c>
      <c r="Y53" s="265">
        <v>49.023376633239572</v>
      </c>
      <c r="Z53" s="269">
        <v>25.506812719230254</v>
      </c>
      <c r="AA53" s="265">
        <v>36.56310962757798</v>
      </c>
      <c r="AB53" s="269">
        <v>15.452219285082819</v>
      </c>
      <c r="AC53" s="265">
        <v>23.581390591302412</v>
      </c>
      <c r="AD53" s="32"/>
      <c r="AE53" s="32"/>
    </row>
    <row r="54" spans="1:31">
      <c r="A54" s="244">
        <v>49</v>
      </c>
      <c r="B54" s="255">
        <v>35.52906729282212</v>
      </c>
      <c r="C54" s="256">
        <v>44.666350053955462</v>
      </c>
      <c r="D54" s="255">
        <v>24.202573372353346</v>
      </c>
      <c r="E54" s="256">
        <v>28.62309337837128</v>
      </c>
      <c r="F54" s="255">
        <v>18.591774918689062</v>
      </c>
      <c r="G54" s="256">
        <v>21.285586509934927</v>
      </c>
      <c r="H54" s="260">
        <v>26.102946846870569</v>
      </c>
      <c r="I54" s="260">
        <v>31.075186081781855</v>
      </c>
      <c r="J54" s="260">
        <v>28.704281523373886</v>
      </c>
      <c r="K54" s="260">
        <v>34.621803565499704</v>
      </c>
      <c r="L54" s="260">
        <v>18.869231834131408</v>
      </c>
      <c r="M54" s="260">
        <v>27.116331458858649</v>
      </c>
      <c r="N54" s="260">
        <v>12.173920489812845</v>
      </c>
      <c r="O54" s="256">
        <v>17.581037129029312</v>
      </c>
      <c r="P54" s="264">
        <v>52.311129105242877</v>
      </c>
      <c r="Q54" s="265">
        <v>66.909009105271338</v>
      </c>
      <c r="R54" s="269">
        <v>36.533256291534656</v>
      </c>
      <c r="S54" s="265">
        <v>43.39485799060359</v>
      </c>
      <c r="T54" s="264">
        <v>28.61910477388172</v>
      </c>
      <c r="U54" s="264">
        <v>32.910855339412166</v>
      </c>
      <c r="V54" s="269">
        <v>39.151837869356719</v>
      </c>
      <c r="W54" s="265">
        <v>47.12089567278327</v>
      </c>
      <c r="X54" s="269">
        <v>42.67550185122554</v>
      </c>
      <c r="Y54" s="265">
        <v>52.432767986069045</v>
      </c>
      <c r="Z54" s="269">
        <v>27.415243911846261</v>
      </c>
      <c r="AA54" s="265">
        <v>39.069069282066913</v>
      </c>
      <c r="AB54" s="269">
        <v>16.446831892143489</v>
      </c>
      <c r="AC54" s="265">
        <v>25.34307940233213</v>
      </c>
      <c r="AD54" s="32"/>
      <c r="AE54" s="32"/>
    </row>
    <row r="55" spans="1:31">
      <c r="A55" s="245">
        <v>50</v>
      </c>
      <c r="B55" s="255">
        <v>38.021926525724247</v>
      </c>
      <c r="C55" s="256">
        <v>47.814727939339484</v>
      </c>
      <c r="D55" s="255">
        <v>26.036745364533786</v>
      </c>
      <c r="E55" s="256">
        <v>30.598242306070411</v>
      </c>
      <c r="F55" s="255">
        <v>19.952906481934892</v>
      </c>
      <c r="G55" s="256">
        <v>22.866751127027023</v>
      </c>
      <c r="H55" s="260">
        <v>28.082049829937713</v>
      </c>
      <c r="I55" s="260">
        <v>33.234337659406222</v>
      </c>
      <c r="J55" s="260">
        <v>30.715075548428366</v>
      </c>
      <c r="K55" s="260">
        <v>37.04481707649321</v>
      </c>
      <c r="L55" s="260">
        <v>20.260985103152585</v>
      </c>
      <c r="M55" s="260">
        <v>29.031993867118391</v>
      </c>
      <c r="N55" s="260">
        <v>12.965176564685359</v>
      </c>
      <c r="O55" s="256">
        <v>18.756745571468297</v>
      </c>
      <c r="P55" s="264">
        <v>56.05728527380235</v>
      </c>
      <c r="Q55" s="265">
        <v>71.700878787553023</v>
      </c>
      <c r="R55" s="269">
        <v>39.128704693893887</v>
      </c>
      <c r="S55" s="265">
        <v>46.449943139977748</v>
      </c>
      <c r="T55" s="264">
        <v>30.618471003074308</v>
      </c>
      <c r="U55" s="264">
        <v>35.19232026968313</v>
      </c>
      <c r="V55" s="269">
        <v>41.944537734251391</v>
      </c>
      <c r="W55" s="265">
        <v>50.45242301614941</v>
      </c>
      <c r="X55" s="269">
        <v>45.733207865688414</v>
      </c>
      <c r="Y55" s="265">
        <v>56.15990897360949</v>
      </c>
      <c r="Z55" s="269">
        <v>29.356967988072785</v>
      </c>
      <c r="AA55" s="265">
        <v>41.80560430656363</v>
      </c>
      <c r="AB55" s="269">
        <v>17.526298346987474</v>
      </c>
      <c r="AC55" s="265">
        <v>27.268876077969544</v>
      </c>
      <c r="AD55" s="32"/>
      <c r="AE55" s="32"/>
    </row>
    <row r="56" spans="1:31">
      <c r="A56" s="244">
        <v>51</v>
      </c>
      <c r="B56" s="255">
        <v>40.748337108223666</v>
      </c>
      <c r="C56" s="256">
        <v>51.258662487026911</v>
      </c>
      <c r="D56" s="255">
        <v>28.051761598629145</v>
      </c>
      <c r="E56" s="256">
        <v>32.763137327337226</v>
      </c>
      <c r="F56" s="255">
        <v>21.501668321968641</v>
      </c>
      <c r="G56" s="256">
        <v>24.601426739552242</v>
      </c>
      <c r="H56" s="260">
        <v>30.102902955634459</v>
      </c>
      <c r="I56" s="260">
        <v>35.598592694473389</v>
      </c>
      <c r="J56" s="260">
        <v>32.926496336975426</v>
      </c>
      <c r="K56" s="260">
        <v>39.697633127364512</v>
      </c>
      <c r="L56" s="260">
        <v>21.821984101493879</v>
      </c>
      <c r="M56" s="260">
        <v>31.124658144840652</v>
      </c>
      <c r="N56" s="260">
        <v>13.785017697839741</v>
      </c>
      <c r="O56" s="256">
        <v>20.147124823276311</v>
      </c>
      <c r="P56" s="264">
        <v>60.159997186627884</v>
      </c>
      <c r="Q56" s="265">
        <v>76.94815871020046</v>
      </c>
      <c r="R56" s="269">
        <v>41.976014377356385</v>
      </c>
      <c r="S56" s="265">
        <v>49.797275401014687</v>
      </c>
      <c r="T56" s="264">
        <v>32.814165231199816</v>
      </c>
      <c r="U56" s="264">
        <v>37.692060345214394</v>
      </c>
      <c r="V56" s="269">
        <v>45.007778321868358</v>
      </c>
      <c r="W56" s="265">
        <v>54.102621279303342</v>
      </c>
      <c r="X56" s="269">
        <v>49.086283679374183</v>
      </c>
      <c r="Y56" s="265">
        <v>60.243559966660648</v>
      </c>
      <c r="Z56" s="269">
        <v>31.44076191347261</v>
      </c>
      <c r="AA56" s="265">
        <v>44.800501912624902</v>
      </c>
      <c r="AB56" s="269">
        <v>18.70170812611104</v>
      </c>
      <c r="AC56" s="265">
        <v>29.232941423241826</v>
      </c>
      <c r="AD56" s="32"/>
      <c r="AE56" s="32"/>
    </row>
    <row r="57" spans="1:31">
      <c r="A57" s="245">
        <v>52</v>
      </c>
      <c r="B57" s="255">
        <v>43.738676026195215</v>
      </c>
      <c r="C57" s="256">
        <v>55.034329945305544</v>
      </c>
      <c r="D57" s="255">
        <v>30.112162022060325</v>
      </c>
      <c r="E57" s="256">
        <v>35.139259743020865</v>
      </c>
      <c r="F57" s="255">
        <v>23.201719403956389</v>
      </c>
      <c r="G57" s="256">
        <v>26.509528201623223</v>
      </c>
      <c r="H57" s="260">
        <v>32.346380449262696</v>
      </c>
      <c r="I57" s="260">
        <v>38.193420681913238</v>
      </c>
      <c r="J57" s="260">
        <v>35.35579923984271</v>
      </c>
      <c r="K57" s="260">
        <v>42.608925312217572</v>
      </c>
      <c r="L57" s="260">
        <v>23.526571483220163</v>
      </c>
      <c r="M57" s="260">
        <v>33.331041000283321</v>
      </c>
      <c r="N57" s="260">
        <v>14.677823803181793</v>
      </c>
      <c r="O57" s="256">
        <v>21.72939280777307</v>
      </c>
      <c r="P57" s="264">
        <v>64.66588376816928</v>
      </c>
      <c r="Q57" s="265">
        <v>82.707762711287927</v>
      </c>
      <c r="R57" s="269">
        <v>45.107524802010651</v>
      </c>
      <c r="S57" s="265">
        <v>53.473594185151349</v>
      </c>
      <c r="T57" s="264">
        <v>35.229507558440496</v>
      </c>
      <c r="U57" s="264">
        <v>40.437206845237633</v>
      </c>
      <c r="V57" s="269">
        <v>48.37642229341499</v>
      </c>
      <c r="W57" s="265">
        <v>58.111561482458093</v>
      </c>
      <c r="X57" s="269">
        <v>52.772565278214344</v>
      </c>
      <c r="Y57" s="265">
        <v>64.728432244762459</v>
      </c>
      <c r="Z57" s="269">
        <v>33.674792940296129</v>
      </c>
      <c r="AA57" s="265">
        <v>48.085646656971214</v>
      </c>
      <c r="AB57" s="269">
        <v>20.090939483212246</v>
      </c>
      <c r="AC57" s="265">
        <v>31.364726936853877</v>
      </c>
      <c r="AD57" s="32"/>
      <c r="AE57" s="32"/>
    </row>
    <row r="58" spans="1:31">
      <c r="A58" s="244">
        <v>53</v>
      </c>
      <c r="B58" s="255">
        <v>47.024236906362653</v>
      </c>
      <c r="C58" s="256">
        <v>59.179202875133953</v>
      </c>
      <c r="D58" s="255">
        <v>32.407975909479397</v>
      </c>
      <c r="E58" s="256">
        <v>37.751960946937558</v>
      </c>
      <c r="F58" s="255">
        <v>25.079363015424398</v>
      </c>
      <c r="G58" s="256">
        <v>28.612825794993149</v>
      </c>
      <c r="H58" s="260">
        <v>34.783927010584122</v>
      </c>
      <c r="I58" s="260">
        <v>41.046464215605845</v>
      </c>
      <c r="J58" s="260">
        <v>38.029435892302416</v>
      </c>
      <c r="K58" s="260">
        <v>45.809500406969931</v>
      </c>
      <c r="L58" s="260">
        <v>25.398978986760593</v>
      </c>
      <c r="M58" s="260">
        <v>35.747315488219698</v>
      </c>
      <c r="N58" s="260">
        <v>15.651240364981572</v>
      </c>
      <c r="O58" s="256">
        <v>23.455099839377635</v>
      </c>
      <c r="P58" s="264">
        <v>69.62405075789394</v>
      </c>
      <c r="Q58" s="265">
        <v>89.039736205483692</v>
      </c>
      <c r="R58" s="269">
        <v>48.559237327885079</v>
      </c>
      <c r="S58" s="265">
        <v>57.519460867122923</v>
      </c>
      <c r="T58" s="264">
        <v>37.892405611239987</v>
      </c>
      <c r="U58" s="264">
        <v>43.458398571409475</v>
      </c>
      <c r="V58" s="269">
        <v>52.088914610444654</v>
      </c>
      <c r="W58" s="265">
        <v>62.523455774404027</v>
      </c>
      <c r="X58" s="269">
        <v>56.833858524933099</v>
      </c>
      <c r="Y58" s="265">
        <v>69.663813078626703</v>
      </c>
      <c r="Z58" s="269">
        <v>36.126957188484916</v>
      </c>
      <c r="AA58" s="265">
        <v>51.693682865203947</v>
      </c>
      <c r="AB58" s="269">
        <v>21.685398147755933</v>
      </c>
      <c r="AC58" s="265">
        <v>33.634945529691429</v>
      </c>
      <c r="AD58" s="32"/>
      <c r="AE58" s="32"/>
    </row>
    <row r="59" spans="1:31">
      <c r="A59" s="245">
        <v>54</v>
      </c>
      <c r="B59" s="255">
        <v>50.642177925425685</v>
      </c>
      <c r="C59" s="256">
        <v>63.74771171684084</v>
      </c>
      <c r="D59" s="255">
        <v>34.905927248415566</v>
      </c>
      <c r="E59" s="256">
        <v>40.635063092549494</v>
      </c>
      <c r="F59" s="255">
        <v>27.158836796619358</v>
      </c>
      <c r="G59" s="256">
        <v>30.760424043569149</v>
      </c>
      <c r="H59" s="260">
        <v>37.473577301680386</v>
      </c>
      <c r="I59" s="260">
        <v>44.194764941754208</v>
      </c>
      <c r="J59" s="260">
        <v>40.978656027654431</v>
      </c>
      <c r="K59" s="260">
        <v>49.340881683127158</v>
      </c>
      <c r="L59" s="260">
        <v>27.460707179630219</v>
      </c>
      <c r="M59" s="260">
        <v>38.407155422255762</v>
      </c>
      <c r="N59" s="260">
        <v>16.714537200747902</v>
      </c>
      <c r="O59" s="256">
        <v>25.357765779180671</v>
      </c>
      <c r="P59" s="264">
        <v>75.093045004229708</v>
      </c>
      <c r="Q59" s="265">
        <v>96.027205281045397</v>
      </c>
      <c r="R59" s="269">
        <v>52.373290488249317</v>
      </c>
      <c r="S59" s="265">
        <v>61.987232715052244</v>
      </c>
      <c r="T59" s="264">
        <v>40.835606570279744</v>
      </c>
      <c r="U59" s="264">
        <v>46.794420156829446</v>
      </c>
      <c r="V59" s="269">
        <v>56.190517197622945</v>
      </c>
      <c r="W59" s="265">
        <v>67.395442093861021</v>
      </c>
      <c r="X59" s="269">
        <v>61.319099702519182</v>
      </c>
      <c r="Y59" s="265">
        <v>75.113556147603816</v>
      </c>
      <c r="Z59" s="269">
        <v>38.825113315097241</v>
      </c>
      <c r="AA59" s="265">
        <v>55.673616068719973</v>
      </c>
      <c r="AB59" s="269">
        <v>23.430324012306713</v>
      </c>
      <c r="AC59" s="265">
        <v>36.135082312100835</v>
      </c>
      <c r="AD59" s="32"/>
      <c r="AE59" s="32"/>
    </row>
    <row r="60" spans="1:31">
      <c r="A60" s="244">
        <v>55</v>
      </c>
      <c r="B60" s="255">
        <v>54.643812611210599</v>
      </c>
      <c r="C60" s="256">
        <v>68.790946332686786</v>
      </c>
      <c r="D60" s="255">
        <v>37.673095883007335</v>
      </c>
      <c r="E60" s="256">
        <v>43.823477445485381</v>
      </c>
      <c r="F60" s="255">
        <v>29.410284837683857</v>
      </c>
      <c r="G60" s="256">
        <v>33.136659279326238</v>
      </c>
      <c r="H60" s="260">
        <v>40.453161987310729</v>
      </c>
      <c r="I60" s="260">
        <v>47.676166430485615</v>
      </c>
      <c r="J60" s="260">
        <v>44.244343678804292</v>
      </c>
      <c r="K60" s="260">
        <v>53.245097504237719</v>
      </c>
      <c r="L60" s="260">
        <v>29.577358565664682</v>
      </c>
      <c r="M60" s="260">
        <v>41.337214315476217</v>
      </c>
      <c r="N60" s="260">
        <v>17.884586390716752</v>
      </c>
      <c r="O60" s="256">
        <v>27.456727235468012</v>
      </c>
      <c r="P60" s="264">
        <v>81.150459683135736</v>
      </c>
      <c r="Q60" s="265">
        <v>103.75263479517911</v>
      </c>
      <c r="R60" s="269">
        <v>56.603057098593226</v>
      </c>
      <c r="S60" s="265">
        <v>66.932612221575184</v>
      </c>
      <c r="T60" s="264">
        <v>44.10032885590968</v>
      </c>
      <c r="U60" s="264">
        <v>50.486956105058724</v>
      </c>
      <c r="V60" s="269">
        <v>60.738590160794658</v>
      </c>
      <c r="W60" s="265">
        <v>72.788191500580098</v>
      </c>
      <c r="X60" s="269">
        <v>66.290970066858861</v>
      </c>
      <c r="Y60" s="265">
        <v>81.145135198223656</v>
      </c>
      <c r="Z60" s="269">
        <v>41.80931420281847</v>
      </c>
      <c r="AA60" s="265">
        <v>60.06928903274796</v>
      </c>
      <c r="AB60" s="269">
        <v>25.36399337854342</v>
      </c>
      <c r="AC60" s="265">
        <v>38.891526721362936</v>
      </c>
      <c r="AD60" s="32"/>
      <c r="AE60" s="32"/>
    </row>
    <row r="61" spans="1:31">
      <c r="A61" s="245">
        <v>56</v>
      </c>
      <c r="B61" s="255">
        <v>59.086328934229591</v>
      </c>
      <c r="C61" s="256">
        <v>74.375045734043638</v>
      </c>
      <c r="D61" s="255">
        <v>40.749809384901738</v>
      </c>
      <c r="E61" s="256">
        <v>47.360861937041911</v>
      </c>
      <c r="F61" s="255">
        <v>31.772485240760453</v>
      </c>
      <c r="G61" s="256">
        <v>35.773378266921618</v>
      </c>
      <c r="H61" s="260">
        <v>43.765338978149131</v>
      </c>
      <c r="I61" s="260">
        <v>51.53823926024856</v>
      </c>
      <c r="J61" s="260">
        <v>47.872783975039241</v>
      </c>
      <c r="K61" s="260">
        <v>57.575024063075666</v>
      </c>
      <c r="L61" s="260">
        <v>31.852061293317661</v>
      </c>
      <c r="M61" s="260">
        <v>44.574382596724405</v>
      </c>
      <c r="N61" s="260">
        <v>19.185384105191858</v>
      </c>
      <c r="O61" s="256">
        <v>29.607525814411467</v>
      </c>
      <c r="P61" s="264">
        <v>87.885993637371882</v>
      </c>
      <c r="Q61" s="265">
        <v>112.32241864988973</v>
      </c>
      <c r="R61" s="269">
        <v>61.310228840024038</v>
      </c>
      <c r="S61" s="265">
        <v>72.424855999903357</v>
      </c>
      <c r="T61" s="264">
        <v>47.734234661233302</v>
      </c>
      <c r="U61" s="264">
        <v>54.587873980073425</v>
      </c>
      <c r="V61" s="269">
        <v>65.799185475959888</v>
      </c>
      <c r="W61" s="265">
        <v>78.776880372722616</v>
      </c>
      <c r="X61" s="269">
        <v>71.821204314498189</v>
      </c>
      <c r="Y61" s="265">
        <v>87.842221747660034</v>
      </c>
      <c r="Z61" s="269">
        <v>45.123547711090893</v>
      </c>
      <c r="AA61" s="265">
        <v>64.93924619790161</v>
      </c>
      <c r="AB61" s="269">
        <v>27.519641572859662</v>
      </c>
      <c r="AC61" s="265">
        <v>41.939732345759907</v>
      </c>
      <c r="AD61" s="32"/>
      <c r="AE61" s="32"/>
    </row>
    <row r="62" spans="1:31">
      <c r="A62" s="244">
        <v>57</v>
      </c>
      <c r="B62" s="255">
        <v>64.024181551523824</v>
      </c>
      <c r="C62" s="256">
        <v>80.575350440301335</v>
      </c>
      <c r="D62" s="255">
        <v>44.177793882385274</v>
      </c>
      <c r="E62" s="256">
        <v>51.297240820971609</v>
      </c>
      <c r="F62" s="255">
        <v>34.414504769564623</v>
      </c>
      <c r="G62" s="256">
        <v>38.707939264350564</v>
      </c>
      <c r="H62" s="260">
        <v>47.454625352162161</v>
      </c>
      <c r="I62" s="260">
        <v>55.835457458794551</v>
      </c>
      <c r="J62" s="260">
        <v>51.911610634692323</v>
      </c>
      <c r="K62" s="260">
        <v>62.39124272122023</v>
      </c>
      <c r="L62" s="260">
        <v>34.336477572620467</v>
      </c>
      <c r="M62" s="260">
        <v>48.159953380118765</v>
      </c>
      <c r="N62" s="260">
        <v>20.826948928783768</v>
      </c>
      <c r="O62" s="256">
        <v>31.918440630316169</v>
      </c>
      <c r="P62" s="264">
        <v>95.391374828839403</v>
      </c>
      <c r="Q62" s="265">
        <v>121.85931345948568</v>
      </c>
      <c r="R62" s="269">
        <v>66.56222235763029</v>
      </c>
      <c r="S62" s="265">
        <v>78.54444858188856</v>
      </c>
      <c r="T62" s="264">
        <v>51.790301284734127</v>
      </c>
      <c r="U62" s="264">
        <v>59.157601453835888</v>
      </c>
      <c r="V62" s="269">
        <v>71.444159492787733</v>
      </c>
      <c r="W62" s="265">
        <v>85.448984110635948</v>
      </c>
      <c r="X62" s="269">
        <v>77.987107966427985</v>
      </c>
      <c r="Y62" s="265">
        <v>95.301867855471485</v>
      </c>
      <c r="Z62" s="269">
        <v>48.807252396283978</v>
      </c>
      <c r="AA62" s="265">
        <v>70.348862265065947</v>
      </c>
      <c r="AB62" s="269">
        <v>29.740395017210879</v>
      </c>
      <c r="AC62" s="265">
        <v>45.320005063123837</v>
      </c>
      <c r="AD62" s="32"/>
      <c r="AE62" s="32"/>
    </row>
    <row r="63" spans="1:31">
      <c r="A63" s="245">
        <v>58</v>
      </c>
      <c r="B63" s="255">
        <v>69.532080352136632</v>
      </c>
      <c r="C63" s="256">
        <v>87.488081544162355</v>
      </c>
      <c r="D63" s="255">
        <v>48.010561560833573</v>
      </c>
      <c r="E63" s="256">
        <v>55.695591901282008</v>
      </c>
      <c r="F63" s="255">
        <v>37.370236058285336</v>
      </c>
      <c r="G63" s="256">
        <v>41.987263633342742</v>
      </c>
      <c r="H63" s="260">
        <v>51.578046079102883</v>
      </c>
      <c r="I63" s="260">
        <v>60.635824822091607</v>
      </c>
      <c r="J63" s="260">
        <v>56.423889129601378</v>
      </c>
      <c r="K63" s="260">
        <v>67.770484310450072</v>
      </c>
      <c r="L63" s="260">
        <v>37.1021185145175</v>
      </c>
      <c r="M63" s="260">
        <v>52.151248578327618</v>
      </c>
      <c r="N63" s="260">
        <v>22.65331942958597</v>
      </c>
      <c r="O63" s="256">
        <v>34.447100723200137</v>
      </c>
      <c r="P63" s="264">
        <v>103.78597711797431</v>
      </c>
      <c r="Q63" s="265">
        <v>132.51614329604905</v>
      </c>
      <c r="R63" s="269">
        <v>72.445322098690397</v>
      </c>
      <c r="S63" s="265">
        <v>85.391718449632549</v>
      </c>
      <c r="T63" s="264">
        <v>56.335473496667809</v>
      </c>
      <c r="U63" s="264">
        <v>64.271175719464836</v>
      </c>
      <c r="V63" s="269">
        <v>77.766003891956856</v>
      </c>
      <c r="W63" s="265">
        <v>92.913879584326835</v>
      </c>
      <c r="X63" s="269">
        <v>84.890118443087573</v>
      </c>
      <c r="Y63" s="265">
        <v>103.64710133694398</v>
      </c>
      <c r="Z63" s="269">
        <v>52.921718463264057</v>
      </c>
      <c r="AA63" s="265">
        <v>76.386774872966555</v>
      </c>
      <c r="AB63" s="269">
        <v>32.127905155529263</v>
      </c>
      <c r="AC63" s="265">
        <v>49.088121165075052</v>
      </c>
      <c r="AD63" s="32"/>
      <c r="AE63" s="32"/>
    </row>
    <row r="64" spans="1:31">
      <c r="A64" s="244">
        <v>59</v>
      </c>
      <c r="B64" s="255">
        <v>75.700119049268096</v>
      </c>
      <c r="C64" s="256">
        <v>95.232052953634508</v>
      </c>
      <c r="D64" s="255">
        <v>52.312706064665058</v>
      </c>
      <c r="E64" s="256">
        <v>60.631627713292104</v>
      </c>
      <c r="F64" s="255">
        <v>40.690102124546563</v>
      </c>
      <c r="G64" s="256">
        <v>45.668801496227026</v>
      </c>
      <c r="H64" s="260">
        <v>56.204417905124494</v>
      </c>
      <c r="I64" s="260">
        <v>66.022652068751313</v>
      </c>
      <c r="J64" s="260">
        <v>61.486339734782845</v>
      </c>
      <c r="K64" s="260">
        <v>73.80750084003769</v>
      </c>
      <c r="L64" s="260">
        <v>40.196765015652595</v>
      </c>
      <c r="M64" s="260">
        <v>56.619900717881187</v>
      </c>
      <c r="N64" s="260">
        <v>24.710373798799829</v>
      </c>
      <c r="O64" s="256">
        <v>37.274010452905166</v>
      </c>
      <c r="P64" s="264">
        <v>113.21823151066594</v>
      </c>
      <c r="Q64" s="265">
        <v>144.48511145358785</v>
      </c>
      <c r="R64" s="269">
        <v>79.064284164947381</v>
      </c>
      <c r="S64" s="265">
        <v>93.089187932741453</v>
      </c>
      <c r="T64" s="264">
        <v>61.451435301644018</v>
      </c>
      <c r="U64" s="264">
        <v>70.020559982210713</v>
      </c>
      <c r="V64" s="269">
        <v>84.876736861100412</v>
      </c>
      <c r="W64" s="265">
        <v>101.30478046426177</v>
      </c>
      <c r="X64" s="269">
        <v>92.655090838794237</v>
      </c>
      <c r="Y64" s="265">
        <v>113.02945990614737</v>
      </c>
      <c r="Z64" s="269">
        <v>57.544636887339223</v>
      </c>
      <c r="AA64" s="265">
        <v>83.166924779548495</v>
      </c>
      <c r="AB64" s="269">
        <v>34.781180042995665</v>
      </c>
      <c r="AC64" s="265">
        <v>53.316856317281349</v>
      </c>
      <c r="AD64" s="32"/>
      <c r="AE64" s="32"/>
    </row>
    <row r="65" spans="1:31">
      <c r="A65" s="245">
        <v>60</v>
      </c>
      <c r="B65" s="255">
        <v>82.638409510915722</v>
      </c>
      <c r="C65" s="256">
        <v>103.95299400756879</v>
      </c>
      <c r="D65" s="255">
        <v>57.161673189226484</v>
      </c>
      <c r="E65" s="256">
        <v>66.198448243473479</v>
      </c>
      <c r="F65" s="255">
        <v>44.435019859179505</v>
      </c>
      <c r="G65" s="256">
        <v>49.821972537228838</v>
      </c>
      <c r="H65" s="260">
        <v>61.419195809504558</v>
      </c>
      <c r="I65" s="260">
        <v>72.098168625512443</v>
      </c>
      <c r="J65" s="260">
        <v>67.191052148750273</v>
      </c>
      <c r="K65" s="260">
        <v>80.617066516070693</v>
      </c>
      <c r="L65" s="260">
        <v>43.679785136183355</v>
      </c>
      <c r="M65" s="260">
        <v>61.655181369792231</v>
      </c>
      <c r="N65" s="260">
        <v>27.046714199199322</v>
      </c>
      <c r="O65" s="256">
        <v>40.458064826998559</v>
      </c>
      <c r="P65" s="264">
        <v>123.87283840400993</v>
      </c>
      <c r="Q65" s="265">
        <v>158.00129867286228</v>
      </c>
      <c r="R65" s="269">
        <v>86.547806500606029</v>
      </c>
      <c r="S65" s="265">
        <v>101.78712678570857</v>
      </c>
      <c r="T65" s="264">
        <v>67.238493482421802</v>
      </c>
      <c r="U65" s="264">
        <v>76.518314517905466</v>
      </c>
      <c r="V65" s="269">
        <v>92.91662467256738</v>
      </c>
      <c r="W65" s="265">
        <v>110.78784097052433</v>
      </c>
      <c r="X65" s="269">
        <v>101.43417463438965</v>
      </c>
      <c r="Y65" s="265">
        <v>123.63380544064266</v>
      </c>
      <c r="Z65" s="269">
        <v>62.774665241673418</v>
      </c>
      <c r="AA65" s="265">
        <v>90.834205365390233</v>
      </c>
      <c r="AB65" s="269">
        <v>37.783929606806005</v>
      </c>
      <c r="AC65" s="265">
        <v>58.099440083741321</v>
      </c>
      <c r="AD65" s="32"/>
      <c r="AE65" s="32"/>
    </row>
    <row r="66" spans="1:31">
      <c r="A66" s="244">
        <v>61</v>
      </c>
      <c r="B66" s="255">
        <v>90.492176552602203</v>
      </c>
      <c r="C66" s="256">
        <v>113.83600749230149</v>
      </c>
      <c r="D66" s="255">
        <v>62.657311657197887</v>
      </c>
      <c r="E66" s="256">
        <v>72.512403643008597</v>
      </c>
      <c r="F66" s="255">
        <v>48.681388005624413</v>
      </c>
      <c r="G66" s="256">
        <v>54.532600911423792</v>
      </c>
      <c r="H66" s="260">
        <v>67.329826980449582</v>
      </c>
      <c r="I66" s="260">
        <v>78.990688677176266</v>
      </c>
      <c r="J66" s="260">
        <v>73.652526313753611</v>
      </c>
      <c r="K66" s="260">
        <v>88.33922936293871</v>
      </c>
      <c r="L66" s="260">
        <v>47.627915288053806</v>
      </c>
      <c r="M66" s="260">
        <v>67.371094403623118</v>
      </c>
      <c r="N66" s="260">
        <v>29.489832409059211</v>
      </c>
      <c r="O66" s="256">
        <v>44.069581850201764</v>
      </c>
      <c r="P66" s="264">
        <v>135.99213822356225</v>
      </c>
      <c r="Q66" s="265">
        <v>173.36944872956215</v>
      </c>
      <c r="R66" s="269">
        <v>95.060202013678904</v>
      </c>
      <c r="S66" s="265">
        <v>111.67453130031336</v>
      </c>
      <c r="T66" s="264">
        <v>73.822073107950615</v>
      </c>
      <c r="U66" s="264">
        <v>83.903576795636752</v>
      </c>
      <c r="V66" s="269">
        <v>102.06365936857495</v>
      </c>
      <c r="W66" s="265">
        <v>121.57043591338299</v>
      </c>
      <c r="X66" s="269">
        <v>111.41863190942806</v>
      </c>
      <c r="Y66" s="265">
        <v>135.68945689296606</v>
      </c>
      <c r="Z66" s="269">
        <v>68.741697952118955</v>
      </c>
      <c r="AA66" s="265">
        <v>99.574113046220333</v>
      </c>
      <c r="AB66" s="269">
        <v>41.210392037048202</v>
      </c>
      <c r="AC66" s="265">
        <v>63.551311949609754</v>
      </c>
      <c r="AD66" s="32"/>
      <c r="AE66" s="32"/>
    </row>
    <row r="67" spans="1:31">
      <c r="A67" s="245">
        <v>62</v>
      </c>
      <c r="B67" s="255">
        <v>99.441720274293516</v>
      </c>
      <c r="C67" s="256">
        <v>125.11681825953846</v>
      </c>
      <c r="D67" s="255">
        <v>68.926920569729887</v>
      </c>
      <c r="E67" s="256">
        <v>79.723232425619457</v>
      </c>
      <c r="F67" s="255">
        <v>53.523419040083219</v>
      </c>
      <c r="G67" s="256">
        <v>59.909643472271583</v>
      </c>
      <c r="H67" s="260">
        <v>74.07029434818935</v>
      </c>
      <c r="I67" s="260">
        <v>86.861314299713612</v>
      </c>
      <c r="J67" s="260">
        <v>81.016085658571811</v>
      </c>
      <c r="K67" s="260">
        <v>97.154428827384208</v>
      </c>
      <c r="L67" s="260">
        <v>52.137608875418493</v>
      </c>
      <c r="M67" s="260">
        <v>73.914144032926998</v>
      </c>
      <c r="N67" s="260">
        <v>32.189463582316058</v>
      </c>
      <c r="O67" s="256">
        <v>48.196729929715978</v>
      </c>
      <c r="P67" s="264">
        <v>149.64909570158883</v>
      </c>
      <c r="Q67" s="265">
        <v>190.75694950493573</v>
      </c>
      <c r="R67" s="269">
        <v>104.70401344726069</v>
      </c>
      <c r="S67" s="265">
        <v>122.90465948873252</v>
      </c>
      <c r="T67" s="264">
        <v>81.282386906146286</v>
      </c>
      <c r="U67" s="264">
        <v>92.289669195374714</v>
      </c>
      <c r="V67" s="269">
        <v>112.4200183948854</v>
      </c>
      <c r="W67" s="265">
        <v>133.81313680509723</v>
      </c>
      <c r="X67" s="269">
        <v>122.70820136503467</v>
      </c>
      <c r="Y67" s="265">
        <v>149.36885866226137</v>
      </c>
      <c r="Z67" s="269">
        <v>75.421486110000401</v>
      </c>
      <c r="AA67" s="265">
        <v>109.44078017218665</v>
      </c>
      <c r="AB67" s="269">
        <v>45.002554986860702</v>
      </c>
      <c r="AC67" s="265">
        <v>69.670805809794913</v>
      </c>
      <c r="AD67" s="32"/>
      <c r="AE67" s="32"/>
    </row>
    <row r="68" spans="1:31">
      <c r="A68" s="244">
        <v>63</v>
      </c>
      <c r="B68" s="255">
        <v>109.74079803301848</v>
      </c>
      <c r="C68" s="256">
        <v>138.11578727268804</v>
      </c>
      <c r="D68" s="255">
        <v>76.142337007982761</v>
      </c>
      <c r="E68" s="256">
        <v>88.028184746939829</v>
      </c>
      <c r="F68" s="255">
        <v>59.095730650228163</v>
      </c>
      <c r="G68" s="256">
        <v>66.100822680349978</v>
      </c>
      <c r="H68" s="260">
        <v>81.825358719980542</v>
      </c>
      <c r="I68" s="260">
        <v>95.924229356523412</v>
      </c>
      <c r="J68" s="260">
        <v>89.483213720826583</v>
      </c>
      <c r="K68" s="260">
        <v>107.30258225350994</v>
      </c>
      <c r="L68" s="260">
        <v>57.346481371993349</v>
      </c>
      <c r="M68" s="260">
        <v>81.482219447573783</v>
      </c>
      <c r="N68" s="260">
        <v>35.218671718212875</v>
      </c>
      <c r="O68" s="256">
        <v>52.968866089560656</v>
      </c>
      <c r="P68" s="264">
        <v>165.37359427972862</v>
      </c>
      <c r="Q68" s="265">
        <v>210.79402279694872</v>
      </c>
      <c r="R68" s="269">
        <v>115.80871807662869</v>
      </c>
      <c r="S68" s="265">
        <v>135.83774379052727</v>
      </c>
      <c r="T68" s="264">
        <v>89.871875659702965</v>
      </c>
      <c r="U68" s="264">
        <v>101.94557052535792</v>
      </c>
      <c r="V68" s="269">
        <v>124.341963080665</v>
      </c>
      <c r="W68" s="265">
        <v>147.91102805717017</v>
      </c>
      <c r="X68" s="269">
        <v>135.69766387516901</v>
      </c>
      <c r="Y68" s="265">
        <v>165.11845663978437</v>
      </c>
      <c r="Z68" s="269">
        <v>83.132668385470453</v>
      </c>
      <c r="AA68" s="265">
        <v>120.84717838670866</v>
      </c>
      <c r="AB68" s="269">
        <v>49.370814340990208</v>
      </c>
      <c r="AC68" s="265">
        <v>76.740701550131035</v>
      </c>
      <c r="AD68" s="32"/>
      <c r="AE68" s="32"/>
    </row>
    <row r="69" spans="1:31">
      <c r="A69" s="245">
        <v>64</v>
      </c>
      <c r="B69" s="255">
        <v>121.63658337160564</v>
      </c>
      <c r="C69" s="256">
        <v>153.14015680117322</v>
      </c>
      <c r="D69" s="255">
        <v>84.470977711285528</v>
      </c>
      <c r="E69" s="256">
        <v>97.616216609017457</v>
      </c>
      <c r="F69" s="255">
        <v>65.531710108378903</v>
      </c>
      <c r="G69" s="256">
        <v>73.25131258983842</v>
      </c>
      <c r="H69" s="260">
        <v>90.774455053120434</v>
      </c>
      <c r="I69" s="260">
        <v>106.38633375491658</v>
      </c>
      <c r="J69" s="260">
        <v>99.248613458826156</v>
      </c>
      <c r="K69" s="260">
        <v>119.01514706030468</v>
      </c>
      <c r="L69" s="260">
        <v>63.38260853692762</v>
      </c>
      <c r="M69" s="260">
        <v>90.264550126324465</v>
      </c>
      <c r="N69" s="260">
        <v>38.729006756020993</v>
      </c>
      <c r="O69" s="256">
        <v>58.511366677783066</v>
      </c>
      <c r="P69" s="264">
        <v>183.54611612885796</v>
      </c>
      <c r="Q69" s="265">
        <v>233.9546451935033</v>
      </c>
      <c r="R69" s="269">
        <v>128.63374977510847</v>
      </c>
      <c r="S69" s="265">
        <v>150.76937819205978</v>
      </c>
      <c r="T69" s="264">
        <v>99.797190526074488</v>
      </c>
      <c r="U69" s="264">
        <v>113.0960881269159</v>
      </c>
      <c r="V69" s="269">
        <v>138.10697631539935</v>
      </c>
      <c r="W69" s="265">
        <v>164.18601719875491</v>
      </c>
      <c r="X69" s="269">
        <v>150.6896089024151</v>
      </c>
      <c r="Y69" s="265">
        <v>183.29827769219639</v>
      </c>
      <c r="Z69" s="269">
        <v>92.066537361967875</v>
      </c>
      <c r="AA69" s="265">
        <v>134.07744383588596</v>
      </c>
      <c r="AB69" s="269">
        <v>54.437173658006451</v>
      </c>
      <c r="AC69" s="265">
        <v>84.945068951880273</v>
      </c>
      <c r="AD69" s="32"/>
      <c r="AE69" s="32"/>
    </row>
    <row r="70" spans="1:31">
      <c r="A70" s="244">
        <v>65</v>
      </c>
      <c r="B70" s="255">
        <v>135.50539062969062</v>
      </c>
      <c r="C70" s="256">
        <v>170.67778105982904</v>
      </c>
      <c r="D70" s="255">
        <v>94.182376729006251</v>
      </c>
      <c r="E70" s="256">
        <v>108.80235994829111</v>
      </c>
      <c r="F70" s="255">
        <v>73.046122844973951</v>
      </c>
      <c r="G70" s="256">
        <v>81.600173402296775</v>
      </c>
      <c r="H70" s="260">
        <v>101.20359699423065</v>
      </c>
      <c r="I70" s="260">
        <v>118.58934432575553</v>
      </c>
      <c r="J70" s="260">
        <v>110.62057609392112</v>
      </c>
      <c r="K70" s="260">
        <v>132.67100044309919</v>
      </c>
      <c r="L70" s="260">
        <v>70.427845400041534</v>
      </c>
      <c r="M70" s="260">
        <v>100.54806273082846</v>
      </c>
      <c r="N70" s="260">
        <v>42.823119460492045</v>
      </c>
      <c r="O70" s="256">
        <v>65.00333047835349</v>
      </c>
      <c r="P70" s="264">
        <v>204.753263703838</v>
      </c>
      <c r="Q70" s="265">
        <v>261.00069555888945</v>
      </c>
      <c r="R70" s="269">
        <v>143.60034289096066</v>
      </c>
      <c r="S70" s="265">
        <v>168.19506383972276</v>
      </c>
      <c r="T70" s="264">
        <v>111.39221131047505</v>
      </c>
      <c r="U70" s="264">
        <v>126.11678342802746</v>
      </c>
      <c r="V70" s="269">
        <v>154.16500412139325</v>
      </c>
      <c r="W70" s="265">
        <v>183.17567104633255</v>
      </c>
      <c r="X70" s="269">
        <v>168.16758502526105</v>
      </c>
      <c r="Y70" s="265">
        <v>204.50325456526542</v>
      </c>
      <c r="Z70" s="269">
        <v>102.50834387744781</v>
      </c>
      <c r="AA70" s="265">
        <v>149.57035539471136</v>
      </c>
      <c r="AB70" s="269">
        <v>60.355156690093494</v>
      </c>
      <c r="AC70" s="265">
        <v>94.553754068855866</v>
      </c>
      <c r="AD70" s="32"/>
      <c r="AE70" s="32"/>
    </row>
    <row r="71" spans="1:31">
      <c r="A71" s="245">
        <v>66</v>
      </c>
      <c r="B71" s="255">
        <v>177.68783073087866</v>
      </c>
      <c r="C71" s="256">
        <v>247.38282692495773</v>
      </c>
      <c r="D71" s="255">
        <v>122.40040716917478</v>
      </c>
      <c r="E71" s="256">
        <v>153.41135524465162</v>
      </c>
      <c r="F71" s="255">
        <v>94.383137772259872</v>
      </c>
      <c r="G71" s="256">
        <v>113.84821041882907</v>
      </c>
      <c r="H71" s="260">
        <v>131.78879349565193</v>
      </c>
      <c r="I71" s="260">
        <v>167.91758622993297</v>
      </c>
      <c r="J71" s="260">
        <v>144.4537034002378</v>
      </c>
      <c r="K71" s="260">
        <v>189.1189292906945</v>
      </c>
      <c r="L71" s="260">
        <v>93.082394599389076</v>
      </c>
      <c r="M71" s="260">
        <v>149.93074745971103</v>
      </c>
      <c r="N71" s="260">
        <v>56.302865867213313</v>
      </c>
      <c r="O71" s="256">
        <v>97.845327175593354</v>
      </c>
      <c r="P71" s="264">
        <v>267.42482615109236</v>
      </c>
      <c r="Q71" s="265">
        <v>373.70424787871741</v>
      </c>
      <c r="R71" s="269">
        <v>185.83337445610252</v>
      </c>
      <c r="S71" s="265">
        <v>234.76514637410003</v>
      </c>
      <c r="T71" s="264">
        <v>143.37755529522605</v>
      </c>
      <c r="U71" s="264">
        <v>174.22420275284728</v>
      </c>
      <c r="V71" s="269">
        <v>199.89795129884101</v>
      </c>
      <c r="W71" s="265">
        <v>256.77694040857045</v>
      </c>
      <c r="X71" s="269">
        <v>218.6697320504602</v>
      </c>
      <c r="Y71" s="265">
        <v>288.6434307520733</v>
      </c>
      <c r="Z71" s="269">
        <v>135.6302328627763</v>
      </c>
      <c r="AA71" s="265">
        <v>222.00816937577511</v>
      </c>
      <c r="AB71" s="269">
        <v>79.831792652918978</v>
      </c>
      <c r="AC71" s="265">
        <v>142.36001346726431</v>
      </c>
      <c r="AD71" s="32"/>
      <c r="AE71" s="32"/>
    </row>
    <row r="72" spans="1:31">
      <c r="A72" s="244">
        <v>67</v>
      </c>
      <c r="B72" s="255">
        <v>190.74147458150838</v>
      </c>
      <c r="C72" s="256">
        <v>266.11257101504083</v>
      </c>
      <c r="D72" s="255">
        <v>131.90423511873047</v>
      </c>
      <c r="E72" s="256">
        <v>165.64278462208259</v>
      </c>
      <c r="F72" s="255">
        <v>101.76093359148139</v>
      </c>
      <c r="G72" s="256">
        <v>122.87787651777397</v>
      </c>
      <c r="H72" s="260">
        <v>141.96276206323412</v>
      </c>
      <c r="I72" s="260">
        <v>181.3185442733016</v>
      </c>
      <c r="J72" s="260">
        <v>155.46767592252044</v>
      </c>
      <c r="K72" s="260">
        <v>204.20760686136211</v>
      </c>
      <c r="L72" s="260">
        <v>99.122094843497209</v>
      </c>
      <c r="M72" s="260">
        <v>160.83025868219454</v>
      </c>
      <c r="N72" s="260">
        <v>59.322310945786789</v>
      </c>
      <c r="O72" s="256">
        <v>104.56452637943852</v>
      </c>
      <c r="P72" s="264">
        <v>287.89836134764778</v>
      </c>
      <c r="Q72" s="265">
        <v>403.59975000628151</v>
      </c>
      <c r="R72" s="269">
        <v>200.75674551750862</v>
      </c>
      <c r="S72" s="265">
        <v>253.77245238665333</v>
      </c>
      <c r="T72" s="264">
        <v>154.97096466374353</v>
      </c>
      <c r="U72" s="264">
        <v>188.30305007577871</v>
      </c>
      <c r="V72" s="269">
        <v>215.86859461770601</v>
      </c>
      <c r="W72" s="265">
        <v>277.56399170477493</v>
      </c>
      <c r="X72" s="269">
        <v>235.95135220241025</v>
      </c>
      <c r="Y72" s="265">
        <v>311.99990171022955</v>
      </c>
      <c r="Z72" s="269">
        <v>145.02713400563047</v>
      </c>
      <c r="AA72" s="265">
        <v>238.73111784051045</v>
      </c>
      <c r="AB72" s="269">
        <v>84.483454352997285</v>
      </c>
      <c r="AC72" s="265">
        <v>152.58513834108277</v>
      </c>
      <c r="AD72" s="32"/>
      <c r="AE72" s="32"/>
    </row>
    <row r="73" spans="1:31">
      <c r="A73" s="245">
        <v>68</v>
      </c>
      <c r="B73" s="255">
        <v>204.50088423818676</v>
      </c>
      <c r="C73" s="256">
        <v>287.05345664368485</v>
      </c>
      <c r="D73" s="255">
        <v>141.92983136692052</v>
      </c>
      <c r="E73" s="256">
        <v>179.13292627082777</v>
      </c>
      <c r="F73" s="255">
        <v>109.56060128064405</v>
      </c>
      <c r="G73" s="256">
        <v>132.8921355773119</v>
      </c>
      <c r="H73" s="260">
        <v>152.68642789060058</v>
      </c>
      <c r="I73" s="260">
        <v>196.05337203613487</v>
      </c>
      <c r="J73" s="260">
        <v>167.06064298411496</v>
      </c>
      <c r="K73" s="260">
        <v>220.70822919872214</v>
      </c>
      <c r="L73" s="260">
        <v>105.5151674756538</v>
      </c>
      <c r="M73" s="260">
        <v>172.97465978820642</v>
      </c>
      <c r="N73" s="260">
        <v>62.660470576631255</v>
      </c>
      <c r="O73" s="256">
        <v>112.01363821814695</v>
      </c>
      <c r="P73" s="264">
        <v>309.58503085608936</v>
      </c>
      <c r="Q73" s="265">
        <v>436.2923712310253</v>
      </c>
      <c r="R73" s="269">
        <v>216.54438713383911</v>
      </c>
      <c r="S73" s="265">
        <v>274.90789980583355</v>
      </c>
      <c r="T73" s="264">
        <v>167.25522485914573</v>
      </c>
      <c r="U73" s="264">
        <v>204.00652897356835</v>
      </c>
      <c r="V73" s="269">
        <v>232.75308656836032</v>
      </c>
      <c r="W73" s="265">
        <v>300.63531540066697</v>
      </c>
      <c r="X73" s="269">
        <v>254.20260953566216</v>
      </c>
      <c r="Y73" s="265">
        <v>337.8053454879888</v>
      </c>
      <c r="Z73" s="269">
        <v>155.02409581592505</v>
      </c>
      <c r="AA73" s="265">
        <v>257.48159194670023</v>
      </c>
      <c r="AB73" s="269">
        <v>89.969493474427765</v>
      </c>
      <c r="AC73" s="265">
        <v>163.997715713399</v>
      </c>
      <c r="AD73" s="32"/>
      <c r="AE73" s="32"/>
    </row>
    <row r="74" spans="1:31">
      <c r="A74" s="244">
        <v>69</v>
      </c>
      <c r="B74" s="255">
        <v>219.67891494800068</v>
      </c>
      <c r="C74" s="256">
        <v>310.43621852656594</v>
      </c>
      <c r="D74" s="255">
        <v>153.02489332992357</v>
      </c>
      <c r="E74" s="256">
        <v>194.24446950524171</v>
      </c>
      <c r="F74" s="255">
        <v>118.20945633456034</v>
      </c>
      <c r="G74" s="256">
        <v>144.12416929340915</v>
      </c>
      <c r="H74" s="260">
        <v>164.54294298292382</v>
      </c>
      <c r="I74" s="260">
        <v>212.54845372481208</v>
      </c>
      <c r="J74" s="260">
        <v>179.85869146295497</v>
      </c>
      <c r="K74" s="260">
        <v>239.15698290851168</v>
      </c>
      <c r="L74" s="260">
        <v>112.51893951865308</v>
      </c>
      <c r="M74" s="260">
        <v>186.50980858209766</v>
      </c>
      <c r="N74" s="260">
        <v>66.298110162277382</v>
      </c>
      <c r="O74" s="256">
        <v>120.28228280825081</v>
      </c>
      <c r="P74" s="264">
        <v>333.74593515338825</v>
      </c>
      <c r="Q74" s="265">
        <v>473.03907968344959</v>
      </c>
      <c r="R74" s="269">
        <v>234.15507402206595</v>
      </c>
      <c r="S74" s="265">
        <v>298.71066285991589</v>
      </c>
      <c r="T74" s="264">
        <v>180.97879118146682</v>
      </c>
      <c r="U74" s="264">
        <v>221.70976956933069</v>
      </c>
      <c r="V74" s="269">
        <v>251.57431436907217</v>
      </c>
      <c r="W74" s="265">
        <v>326.60497254091825</v>
      </c>
      <c r="X74" s="269">
        <v>274.52537406644376</v>
      </c>
      <c r="Y74" s="265">
        <v>366.82415062061438</v>
      </c>
      <c r="Z74" s="269">
        <v>166.11690511053095</v>
      </c>
      <c r="AA74" s="265">
        <v>278.55301469494543</v>
      </c>
      <c r="AB74" s="269">
        <v>95.433522356501967</v>
      </c>
      <c r="AC74" s="265">
        <v>176.78385930659647</v>
      </c>
      <c r="AD74" s="32"/>
      <c r="AE74" s="32"/>
    </row>
    <row r="75" spans="1:31">
      <c r="A75" s="245">
        <v>70</v>
      </c>
      <c r="B75" s="255">
        <v>236.49021196550191</v>
      </c>
      <c r="C75" s="256">
        <v>336.59340783992769</v>
      </c>
      <c r="D75" s="255">
        <v>165.34913250092157</v>
      </c>
      <c r="E75" s="256">
        <v>211.21398600816548</v>
      </c>
      <c r="F75" s="255">
        <v>127.83581030279325</v>
      </c>
      <c r="G75" s="256">
        <v>156.75394970360747</v>
      </c>
      <c r="H75" s="260">
        <v>177.70106716541906</v>
      </c>
      <c r="I75" s="260">
        <v>231.05883123158895</v>
      </c>
      <c r="J75" s="260">
        <v>194.04142502873179</v>
      </c>
      <c r="K75" s="260">
        <v>259.83419093850966</v>
      </c>
      <c r="L75" s="260">
        <v>120.22673581766544</v>
      </c>
      <c r="M75" s="260">
        <v>201.61666375887603</v>
      </c>
      <c r="N75" s="260">
        <v>70.27531103950065</v>
      </c>
      <c r="O75" s="256">
        <v>129.47019653555708</v>
      </c>
      <c r="P75" s="264">
        <v>360.84948157222573</v>
      </c>
      <c r="Q75" s="265">
        <v>514.54127601151231</v>
      </c>
      <c r="R75" s="269">
        <v>253.92988339794414</v>
      </c>
      <c r="S75" s="265">
        <v>325.65036889656301</v>
      </c>
      <c r="T75" s="264">
        <v>196.40838421245954</v>
      </c>
      <c r="U75" s="264">
        <v>241.76473947371099</v>
      </c>
      <c r="V75" s="269">
        <v>272.69583463571536</v>
      </c>
      <c r="W75" s="265">
        <v>355.98207404968753</v>
      </c>
      <c r="X75" s="269">
        <v>297.30964862796344</v>
      </c>
      <c r="Y75" s="265">
        <v>399.62035589392087</v>
      </c>
      <c r="Z75" s="269">
        <v>178.53217733520503</v>
      </c>
      <c r="AA75" s="265">
        <v>302.34734179128458</v>
      </c>
      <c r="AB75" s="269">
        <v>102.19325687506446</v>
      </c>
      <c r="AC75" s="265">
        <v>191.1812512026473</v>
      </c>
      <c r="AD75" s="32"/>
      <c r="AE75" s="32"/>
    </row>
    <row r="76" spans="1:31">
      <c r="A76" s="244">
        <v>71</v>
      </c>
      <c r="B76" s="255">
        <v>255.16893492122369</v>
      </c>
      <c r="C76" s="256">
        <v>365.90426828585942</v>
      </c>
      <c r="D76" s="255">
        <v>179.0789186844643</v>
      </c>
      <c r="E76" s="256">
        <v>230.31210100791628</v>
      </c>
      <c r="F76" s="255">
        <v>138.58039477595156</v>
      </c>
      <c r="G76" s="256">
        <v>170.98873218632036</v>
      </c>
      <c r="H76" s="260">
        <v>192.34677357891954</v>
      </c>
      <c r="I76" s="260">
        <v>251.8752921414677</v>
      </c>
      <c r="J76" s="260">
        <v>209.80396242673606</v>
      </c>
      <c r="K76" s="260">
        <v>283.05389512427342</v>
      </c>
      <c r="L76" s="260">
        <v>128.74306191016856</v>
      </c>
      <c r="M76" s="260">
        <v>218.5026988871266</v>
      </c>
      <c r="N76" s="260">
        <v>74.641941058638594</v>
      </c>
      <c r="O76" s="256">
        <v>139.69073089149484</v>
      </c>
      <c r="P76" s="264">
        <v>391.46465178216351</v>
      </c>
      <c r="Q76" s="265">
        <v>561.65781798640899</v>
      </c>
      <c r="R76" s="269">
        <v>276.2646056636446</v>
      </c>
      <c r="S76" s="265">
        <v>356.28695169206657</v>
      </c>
      <c r="T76" s="264">
        <v>213.85626138276763</v>
      </c>
      <c r="U76" s="264">
        <v>264.59275434280084</v>
      </c>
      <c r="V76" s="269">
        <v>296.54023627636053</v>
      </c>
      <c r="W76" s="265">
        <v>389.37488399996829</v>
      </c>
      <c r="X76" s="269">
        <v>323.01352641806272</v>
      </c>
      <c r="Y76" s="265">
        <v>436.86594427685469</v>
      </c>
      <c r="Z76" s="269">
        <v>192.55086537106325</v>
      </c>
      <c r="AA76" s="265">
        <v>329.36868498501008</v>
      </c>
      <c r="AB76" s="269">
        <v>109.46667738053056</v>
      </c>
      <c r="AC76" s="265">
        <v>207.48890277097226</v>
      </c>
      <c r="AD76" s="32"/>
      <c r="AE76" s="32"/>
    </row>
    <row r="77" spans="1:31">
      <c r="A77" s="245">
        <v>72</v>
      </c>
      <c r="B77" s="255">
        <v>275.99624891306706</v>
      </c>
      <c r="C77" s="256">
        <v>398.80765730659374</v>
      </c>
      <c r="D77" s="255">
        <v>194.42219750175173</v>
      </c>
      <c r="E77" s="256">
        <v>251.85267073876361</v>
      </c>
      <c r="F77" s="255">
        <v>150.61118632803823</v>
      </c>
      <c r="G77" s="256">
        <v>187.06918331266607</v>
      </c>
      <c r="H77" s="260">
        <v>208.69921738161491</v>
      </c>
      <c r="I77" s="260">
        <v>275.3349009838289</v>
      </c>
      <c r="J77" s="260">
        <v>227.37845846277528</v>
      </c>
      <c r="K77" s="260">
        <v>309.18068178433481</v>
      </c>
      <c r="L77" s="260">
        <v>138.19294498686995</v>
      </c>
      <c r="M77" s="260">
        <v>237.40532769020598</v>
      </c>
      <c r="N77" s="260">
        <v>79.757198464653527</v>
      </c>
      <c r="O77" s="256">
        <v>151.07567640240623</v>
      </c>
      <c r="P77" s="264">
        <v>424.42508245180824</v>
      </c>
      <c r="Q77" s="265">
        <v>613.27472630714658</v>
      </c>
      <c r="R77" s="269">
        <v>300.60964214509045</v>
      </c>
      <c r="S77" s="265">
        <v>390.27237921676209</v>
      </c>
      <c r="T77" s="264">
        <v>232.95049325734314</v>
      </c>
      <c r="U77" s="264">
        <v>289.98374528607604</v>
      </c>
      <c r="V77" s="269">
        <v>322.47948865092093</v>
      </c>
      <c r="W77" s="265">
        <v>426.36554314689391</v>
      </c>
      <c r="X77" s="269">
        <v>350.87723175537513</v>
      </c>
      <c r="Y77" s="265">
        <v>478.01157092473863</v>
      </c>
      <c r="Z77" s="269">
        <v>207.20686239525278</v>
      </c>
      <c r="AA77" s="265">
        <v>358.5083560401082</v>
      </c>
      <c r="AB77" s="269">
        <v>116.84176868871793</v>
      </c>
      <c r="AC77" s="265">
        <v>224.78146556800723</v>
      </c>
      <c r="AD77" s="32"/>
      <c r="AE77" s="32"/>
    </row>
    <row r="78" spans="1:31">
      <c r="A78" s="244">
        <v>73</v>
      </c>
      <c r="B78" s="255">
        <v>299.29012688727653</v>
      </c>
      <c r="C78" s="256">
        <v>435.80707841208402</v>
      </c>
      <c r="D78" s="255">
        <v>211.62048758997946</v>
      </c>
      <c r="E78" s="256">
        <v>276.19829987095551</v>
      </c>
      <c r="F78" s="255">
        <v>164.12376053548942</v>
      </c>
      <c r="G78" s="256">
        <v>205.2773791993512</v>
      </c>
      <c r="H78" s="260">
        <v>227.0126474954898</v>
      </c>
      <c r="I78" s="260">
        <v>301.82504858398755</v>
      </c>
      <c r="J78" s="260">
        <v>247.03156340553906</v>
      </c>
      <c r="K78" s="260">
        <v>338.63161553796886</v>
      </c>
      <c r="L78" s="260">
        <v>148.71425255878822</v>
      </c>
      <c r="M78" s="260">
        <v>258.59765736496951</v>
      </c>
      <c r="N78" s="260">
        <v>84.835993064328093</v>
      </c>
      <c r="O78" s="256">
        <v>163.78514899153063</v>
      </c>
      <c r="P78" s="264">
        <v>461.44850606635487</v>
      </c>
      <c r="Q78" s="265">
        <v>671.53940833634613</v>
      </c>
      <c r="R78" s="269">
        <v>328.01686452389413</v>
      </c>
      <c r="S78" s="265">
        <v>428.83306332694178</v>
      </c>
      <c r="T78" s="264">
        <v>254.48659757539315</v>
      </c>
      <c r="U78" s="264">
        <v>318.84289598401068</v>
      </c>
      <c r="V78" s="269">
        <v>351.65680505308541</v>
      </c>
      <c r="W78" s="265">
        <v>468.29903868600513</v>
      </c>
      <c r="X78" s="269">
        <v>382.17848507328426</v>
      </c>
      <c r="Y78" s="265">
        <v>524.57930621546143</v>
      </c>
      <c r="Z78" s="269">
        <v>223.56723315857857</v>
      </c>
      <c r="AA78" s="265">
        <v>391.24503275057776</v>
      </c>
      <c r="AB78" s="269">
        <v>125.01661855428912</v>
      </c>
      <c r="AC78" s="265">
        <v>244.06763553231883</v>
      </c>
      <c r="AD78" s="32"/>
      <c r="AE78" s="32"/>
    </row>
    <row r="79" spans="1:31">
      <c r="A79" s="245">
        <v>74</v>
      </c>
      <c r="B79" s="255">
        <v>325.4206062721625</v>
      </c>
      <c r="C79" s="256">
        <v>477.47842207872111</v>
      </c>
      <c r="D79" s="255">
        <v>230.95262739117493</v>
      </c>
      <c r="E79" s="256">
        <v>303.77159287539331</v>
      </c>
      <c r="F79" s="255">
        <v>179.34332881624806</v>
      </c>
      <c r="G79" s="256">
        <v>225.93823668865636</v>
      </c>
      <c r="H79" s="260">
        <v>247.57896976365646</v>
      </c>
      <c r="I79" s="260">
        <v>331.79668925331282</v>
      </c>
      <c r="J79" s="260">
        <v>269.06883399452005</v>
      </c>
      <c r="K79" s="260">
        <v>371.89066470096935</v>
      </c>
      <c r="L79" s="260">
        <v>160.46251265215429</v>
      </c>
      <c r="M79" s="260">
        <v>282.39469535624238</v>
      </c>
      <c r="N79" s="260">
        <v>91.113728125283274</v>
      </c>
      <c r="O79" s="256">
        <v>178.03604697231196</v>
      </c>
      <c r="P79" s="264">
        <v>503.21436782662482</v>
      </c>
      <c r="Q79" s="265">
        <v>737.51054601706687</v>
      </c>
      <c r="R79" s="269">
        <v>359.00330969407833</v>
      </c>
      <c r="S79" s="265">
        <v>472.73254502090759</v>
      </c>
      <c r="T79" s="264">
        <v>278.87967186107869</v>
      </c>
      <c r="U79" s="264">
        <v>351.75486031332679</v>
      </c>
      <c r="V79" s="269">
        <v>384.61759045777654</v>
      </c>
      <c r="W79" s="265">
        <v>515.9940933639291</v>
      </c>
      <c r="X79" s="269">
        <v>417.4862981254239</v>
      </c>
      <c r="Y79" s="265">
        <v>577.45206032744079</v>
      </c>
      <c r="Z79" s="269">
        <v>241.90539384104267</v>
      </c>
      <c r="AA79" s="265">
        <v>428.11387980415884</v>
      </c>
      <c r="AB79" s="269">
        <v>134.1379525592634</v>
      </c>
      <c r="AC79" s="265">
        <v>265.62824834719174</v>
      </c>
      <c r="AD79" s="32"/>
      <c r="AE79" s="32"/>
    </row>
    <row r="80" spans="1:31">
      <c r="A80" s="244">
        <v>75</v>
      </c>
      <c r="B80" s="255">
        <v>354.81137611494421</v>
      </c>
      <c r="C80" s="256">
        <v>524.49780545719477</v>
      </c>
      <c r="D80" s="255">
        <v>252.74367981882935</v>
      </c>
      <c r="E80" s="256">
        <v>335.06481895974008</v>
      </c>
      <c r="F80" s="255">
        <v>196.53619806541107</v>
      </c>
      <c r="G80" s="256">
        <v>249.43749648491615</v>
      </c>
      <c r="H80" s="260">
        <v>270.73721900834619</v>
      </c>
      <c r="I80" s="260">
        <v>365.77460966692666</v>
      </c>
      <c r="J80" s="260">
        <v>293.84319653782131</v>
      </c>
      <c r="K80" s="260">
        <v>409.51777581540142</v>
      </c>
      <c r="L80" s="260">
        <v>173.61126197655318</v>
      </c>
      <c r="M80" s="260">
        <v>309.17459540316145</v>
      </c>
      <c r="N80" s="260">
        <v>97.795344813945889</v>
      </c>
      <c r="O80" s="256">
        <v>194.24237463259908</v>
      </c>
      <c r="P80" s="264">
        <v>550.49854599918115</v>
      </c>
      <c r="Q80" s="265">
        <v>812.40639423599475</v>
      </c>
      <c r="R80" s="269">
        <v>394.16308079992854</v>
      </c>
      <c r="S80" s="265">
        <v>522.85875386300086</v>
      </c>
      <c r="T80" s="264">
        <v>306.61251153485011</v>
      </c>
      <c r="U80" s="264">
        <v>389.40915548173979</v>
      </c>
      <c r="V80" s="269">
        <v>421.98209840266657</v>
      </c>
      <c r="W80" s="265">
        <v>570.39823099018008</v>
      </c>
      <c r="X80" s="269">
        <v>457.45167191443124</v>
      </c>
      <c r="Y80" s="265">
        <v>637.64768820562006</v>
      </c>
      <c r="Z80" s="269">
        <v>262.56294405418203</v>
      </c>
      <c r="AA80" s="265">
        <v>469.73322937024807</v>
      </c>
      <c r="AB80" s="269">
        <v>144.34462009897246</v>
      </c>
      <c r="AC80" s="265">
        <v>289.90280920921566</v>
      </c>
      <c r="AD80" s="32"/>
      <c r="AE80" s="32"/>
    </row>
    <row r="81" spans="1:31">
      <c r="A81" s="245">
        <v>76</v>
      </c>
      <c r="B81" s="255">
        <v>387.93641657245712</v>
      </c>
      <c r="C81" s="256">
        <v>577.63252482399469</v>
      </c>
      <c r="D81" s="255">
        <v>277.35857074346927</v>
      </c>
      <c r="E81" s="256">
        <v>370.64379971538153</v>
      </c>
      <c r="F81" s="255">
        <v>216.002874067313</v>
      </c>
      <c r="G81" s="256">
        <v>276.21848727308947</v>
      </c>
      <c r="H81" s="260">
        <v>296.86977097127271</v>
      </c>
      <c r="I81" s="260">
        <v>404.35940307905565</v>
      </c>
      <c r="J81" s="260">
        <v>321.74556992025362</v>
      </c>
      <c r="K81" s="260">
        <v>452.15036959689053</v>
      </c>
      <c r="L81" s="260">
        <v>188.34086487118179</v>
      </c>
      <c r="M81" s="260">
        <v>339.35207440135957</v>
      </c>
      <c r="N81" s="260">
        <v>105.16344846389055</v>
      </c>
      <c r="O81" s="256">
        <v>212.18188991288866</v>
      </c>
      <c r="P81" s="264">
        <v>604.19434096507791</v>
      </c>
      <c r="Q81" s="265">
        <v>897.65877166630412</v>
      </c>
      <c r="R81" s="269">
        <v>434.18813587204772</v>
      </c>
      <c r="S81" s="265">
        <v>580.27523480387174</v>
      </c>
      <c r="T81" s="264">
        <v>338.24870543228718</v>
      </c>
      <c r="U81" s="264">
        <v>432.63261958813899</v>
      </c>
      <c r="V81" s="269">
        <v>464.47660095711842</v>
      </c>
      <c r="W81" s="265">
        <v>632.64688280700807</v>
      </c>
      <c r="X81" s="269">
        <v>502.82861029798295</v>
      </c>
      <c r="Y81" s="265">
        <v>706.37578664131195</v>
      </c>
      <c r="Z81" s="269">
        <v>285.92677577919284</v>
      </c>
      <c r="AA81" s="265">
        <v>516.97535500581341</v>
      </c>
      <c r="AB81" s="269">
        <v>155.77806167418009</v>
      </c>
      <c r="AC81" s="265">
        <v>317.42530560243722</v>
      </c>
      <c r="AD81" s="32"/>
      <c r="AE81" s="32"/>
    </row>
    <row r="82" spans="1:31">
      <c r="A82" s="244">
        <v>77</v>
      </c>
      <c r="B82" s="255">
        <v>425.36216197989734</v>
      </c>
      <c r="C82" s="256">
        <v>637.78381993589699</v>
      </c>
      <c r="D82" s="255">
        <v>305.22955902604463</v>
      </c>
      <c r="E82" s="256">
        <v>411.18247888957291</v>
      </c>
      <c r="F82" s="255">
        <v>238.09957401290561</v>
      </c>
      <c r="G82" s="256">
        <v>306.80872139559989</v>
      </c>
      <c r="H82" s="260">
        <v>326.42369386856814</v>
      </c>
      <c r="I82" s="260">
        <v>448.26679335801668</v>
      </c>
      <c r="J82" s="260">
        <v>353.2420263908777</v>
      </c>
      <c r="K82" s="260">
        <v>500.54387829813015</v>
      </c>
      <c r="L82" s="260">
        <v>204.86577439094657</v>
      </c>
      <c r="M82" s="260">
        <v>373.44890444252417</v>
      </c>
      <c r="N82" s="260">
        <v>113.25070565907153</v>
      </c>
      <c r="O82" s="256">
        <v>231.79913285967703</v>
      </c>
      <c r="P82" s="264">
        <v>665.3924782937728</v>
      </c>
      <c r="Q82" s="265">
        <v>994.99220092542475</v>
      </c>
      <c r="R82" s="269">
        <v>479.9221662271803</v>
      </c>
      <c r="S82" s="265">
        <v>646.26999386128136</v>
      </c>
      <c r="T82" s="264">
        <v>374.48132288998238</v>
      </c>
      <c r="U82" s="264">
        <v>482.42814563639445</v>
      </c>
      <c r="V82" s="269">
        <v>512.97910287913339</v>
      </c>
      <c r="W82" s="265">
        <v>704.11104517648653</v>
      </c>
      <c r="X82" s="269">
        <v>554.53567127521501</v>
      </c>
      <c r="Y82" s="265">
        <v>785.10434751251842</v>
      </c>
      <c r="Z82" s="269">
        <v>312.4383414317893</v>
      </c>
      <c r="AA82" s="265">
        <v>570.81163873070159</v>
      </c>
      <c r="AB82" s="269">
        <v>168.75741789236301</v>
      </c>
      <c r="AC82" s="265">
        <v>348.7895761360366</v>
      </c>
      <c r="AD82" s="32"/>
      <c r="AE82" s="32"/>
    </row>
    <row r="83" spans="1:31">
      <c r="A83" s="245">
        <v>78</v>
      </c>
      <c r="B83" s="255">
        <v>467.74250825674983</v>
      </c>
      <c r="C83" s="256">
        <v>705.97658330390868</v>
      </c>
      <c r="D83" s="255">
        <v>336.86054627654937</v>
      </c>
      <c r="E83" s="256">
        <v>457.45580320517223</v>
      </c>
      <c r="F83" s="255">
        <v>263.24946485139964</v>
      </c>
      <c r="G83" s="256">
        <v>341.82165558421497</v>
      </c>
      <c r="H83" s="260">
        <v>359.92245822611665</v>
      </c>
      <c r="I83" s="260">
        <v>498.31374897864237</v>
      </c>
      <c r="J83" s="260">
        <v>388.86920364694475</v>
      </c>
      <c r="K83" s="260">
        <v>555.55915078662645</v>
      </c>
      <c r="L83" s="260">
        <v>223.42641249767649</v>
      </c>
      <c r="M83" s="260">
        <v>412.06762264190655</v>
      </c>
      <c r="N83" s="260">
        <v>122.11644538950388</v>
      </c>
      <c r="O83" s="256">
        <v>253.1620876844114</v>
      </c>
      <c r="P83" s="264">
        <v>735.55740041324827</v>
      </c>
      <c r="Q83" s="265">
        <v>1106.6464805708554</v>
      </c>
      <c r="R83" s="269">
        <v>532.38712223400717</v>
      </c>
      <c r="S83" s="265">
        <v>722.40076784747293</v>
      </c>
      <c r="T83" s="264">
        <v>416.14621929950044</v>
      </c>
      <c r="U83" s="264">
        <v>540.01098204287098</v>
      </c>
      <c r="V83" s="269">
        <v>568.55888735611995</v>
      </c>
      <c r="W83" s="265">
        <v>786.44392851556006</v>
      </c>
      <c r="X83" s="269">
        <v>613.68074352358974</v>
      </c>
      <c r="Y83" s="265">
        <v>875.57520328687019</v>
      </c>
      <c r="Z83" s="269">
        <v>342.62718785726935</v>
      </c>
      <c r="AA83" s="265">
        <v>632.26888674144072</v>
      </c>
      <c r="AB83" s="269">
        <v>183.38731367602813</v>
      </c>
      <c r="AC83" s="265">
        <v>383.58477820805672</v>
      </c>
      <c r="AD83" s="32"/>
      <c r="AE83" s="32"/>
    </row>
    <row r="84" spans="1:31">
      <c r="A84" s="244">
        <v>79</v>
      </c>
      <c r="B84" s="255">
        <v>515.68363322588186</v>
      </c>
      <c r="C84" s="256">
        <v>783.30509832001474</v>
      </c>
      <c r="D84" s="255">
        <v>372.74242928132884</v>
      </c>
      <c r="E84" s="256">
        <v>510.3415160804488</v>
      </c>
      <c r="F84" s="255">
        <v>291.86610468248176</v>
      </c>
      <c r="G84" s="256">
        <v>381.96085139721521</v>
      </c>
      <c r="H84" s="260">
        <v>397.86748326695692</v>
      </c>
      <c r="I84" s="260">
        <v>555.4202754763412</v>
      </c>
      <c r="J84" s="260">
        <v>429.1353952941264</v>
      </c>
      <c r="K84" s="260">
        <v>618.12949594754252</v>
      </c>
      <c r="L84" s="260">
        <v>244.22065152001397</v>
      </c>
      <c r="M84" s="260">
        <v>455.0661336565629</v>
      </c>
      <c r="N84" s="260">
        <v>131.75790133426131</v>
      </c>
      <c r="O84" s="256">
        <v>276.23798075310276</v>
      </c>
      <c r="P84" s="264">
        <v>816.50240738611137</v>
      </c>
      <c r="Q84" s="265">
        <v>1235.8215593414286</v>
      </c>
      <c r="R84" s="269">
        <v>592.86748007276594</v>
      </c>
      <c r="S84" s="265">
        <v>810.7474817579598</v>
      </c>
      <c r="T84" s="264">
        <v>464.29149868019095</v>
      </c>
      <c r="U84" s="264">
        <v>606.95574057134047</v>
      </c>
      <c r="V84" s="269">
        <v>632.56274287533176</v>
      </c>
      <c r="W84" s="265">
        <v>881.86149703601905</v>
      </c>
      <c r="X84" s="269">
        <v>681.67352079565558</v>
      </c>
      <c r="Y84" s="265">
        <v>980.156174978899</v>
      </c>
      <c r="Z84" s="269">
        <v>377.26187658912977</v>
      </c>
      <c r="AA84" s="265">
        <v>703.55729389471355</v>
      </c>
      <c r="AB84" s="269">
        <v>199.78569860641383</v>
      </c>
      <c r="AC84" s="265">
        <v>422.34348063917918</v>
      </c>
      <c r="AD84" s="32"/>
      <c r="AE84" s="32"/>
    </row>
    <row r="85" spans="1:31">
      <c r="A85" s="245">
        <v>80</v>
      </c>
      <c r="B85" s="255">
        <v>570.01583747974485</v>
      </c>
      <c r="C85" s="256">
        <v>871.01585678164577</v>
      </c>
      <c r="D85" s="255">
        <v>413.52058750072194</v>
      </c>
      <c r="E85" s="256">
        <v>570.8636121830217</v>
      </c>
      <c r="F85" s="255">
        <v>324.4988664074404</v>
      </c>
      <c r="G85" s="256">
        <v>428.05527330691319</v>
      </c>
      <c r="H85" s="260">
        <v>440.92496211012667</v>
      </c>
      <c r="I85" s="260">
        <v>620.6526958675579</v>
      </c>
      <c r="J85" s="260">
        <v>474.71601212645857</v>
      </c>
      <c r="K85" s="260">
        <v>689.35346387547747</v>
      </c>
      <c r="L85" s="260">
        <v>267.40381743228738</v>
      </c>
      <c r="M85" s="260">
        <v>502.43675288710659</v>
      </c>
      <c r="N85" s="260">
        <v>142.22442082040783</v>
      </c>
      <c r="O85" s="256">
        <v>300.92941357341175</v>
      </c>
      <c r="P85" s="264">
        <v>910.75999348206108</v>
      </c>
      <c r="Q85" s="265">
        <v>1386.5422085112884</v>
      </c>
      <c r="R85" s="269">
        <v>663.3453078272189</v>
      </c>
      <c r="S85" s="265">
        <v>914.01114008460786</v>
      </c>
      <c r="T85" s="264">
        <v>520.5282522390022</v>
      </c>
      <c r="U85" s="264">
        <v>685.37725137962889</v>
      </c>
      <c r="V85" s="269">
        <v>707.07439689406056</v>
      </c>
      <c r="W85" s="265">
        <v>993.34375844212332</v>
      </c>
      <c r="X85" s="269">
        <v>760.7142083521112</v>
      </c>
      <c r="Y85" s="265">
        <v>1102.2454404915752</v>
      </c>
      <c r="Z85" s="269">
        <v>417.68742385320195</v>
      </c>
      <c r="AA85" s="265">
        <v>786.06212866963722</v>
      </c>
      <c r="AB85" s="269">
        <v>218.39244779535696</v>
      </c>
      <c r="AC85" s="265">
        <v>465.77187512362553</v>
      </c>
      <c r="AD85" s="32"/>
      <c r="AE85" s="32"/>
    </row>
    <row r="86" spans="1:31">
      <c r="A86" s="244">
        <v>81</v>
      </c>
      <c r="B86" s="255">
        <v>631.68814290613989</v>
      </c>
      <c r="C86" s="256">
        <v>970.56307429274352</v>
      </c>
      <c r="D86" s="255">
        <v>459.92766385887802</v>
      </c>
      <c r="E86" s="256">
        <v>640.23880788347503</v>
      </c>
      <c r="F86" s="255">
        <v>361.7749284280398</v>
      </c>
      <c r="G86" s="256">
        <v>481.09186473770887</v>
      </c>
      <c r="H86" s="260">
        <v>489.8492457782931</v>
      </c>
      <c r="I86" s="260">
        <v>695.26952001775646</v>
      </c>
      <c r="J86" s="260">
        <v>526.37690929072801</v>
      </c>
      <c r="K86" s="260">
        <v>770.47715445065774</v>
      </c>
      <c r="L86" s="260">
        <v>293.0774848380305</v>
      </c>
      <c r="M86" s="260">
        <v>554.41478642950642</v>
      </c>
      <c r="N86" s="260">
        <v>153.55550515194631</v>
      </c>
      <c r="O86" s="256">
        <v>327.07910920503224</v>
      </c>
      <c r="P86" s="264">
        <v>1021.7835610674952</v>
      </c>
      <c r="Q86" s="265">
        <v>1563.6505613012496</v>
      </c>
      <c r="R86" s="269">
        <v>746.25902640208892</v>
      </c>
      <c r="S86" s="265">
        <v>1039.4507678013788</v>
      </c>
      <c r="T86" s="264">
        <v>586.69375281745874</v>
      </c>
      <c r="U86" s="264">
        <v>781.13706270617945</v>
      </c>
      <c r="V86" s="269">
        <v>794.73776127820997</v>
      </c>
      <c r="W86" s="265">
        <v>1128.3356485340751</v>
      </c>
      <c r="X86" s="269">
        <v>853.60837377635949</v>
      </c>
      <c r="Y86" s="265">
        <v>1245.9355950034703</v>
      </c>
      <c r="Z86" s="269">
        <v>465.2715223200276</v>
      </c>
      <c r="AA86" s="265">
        <v>881.50139761117123</v>
      </c>
      <c r="AB86" s="269">
        <v>239.83719822025299</v>
      </c>
      <c r="AC86" s="265">
        <v>515.02739065027379</v>
      </c>
      <c r="AD86" s="32"/>
      <c r="AE86" s="32"/>
    </row>
    <row r="87" spans="1:31">
      <c r="A87" s="244">
        <v>82</v>
      </c>
      <c r="B87" s="255">
        <v>701.74413116230232</v>
      </c>
      <c r="C87" s="256">
        <v>1083.3334087849773</v>
      </c>
      <c r="D87" s="255">
        <v>512.78604990906967</v>
      </c>
      <c r="E87" s="256">
        <v>719.76082102882094</v>
      </c>
      <c r="F87" s="255">
        <v>404.39891437036783</v>
      </c>
      <c r="G87" s="256">
        <v>542.07157328049186</v>
      </c>
      <c r="H87" s="260">
        <v>545.48089182441095</v>
      </c>
      <c r="I87" s="260">
        <v>780.63373499731517</v>
      </c>
      <c r="J87" s="260">
        <v>584.96263931084673</v>
      </c>
      <c r="K87" s="260">
        <v>862.81044632452119</v>
      </c>
      <c r="L87" s="260">
        <v>321.49180719561457</v>
      </c>
      <c r="M87" s="260">
        <v>611.07312505617574</v>
      </c>
      <c r="N87" s="260">
        <v>165.78127093539297</v>
      </c>
      <c r="O87" s="256">
        <v>354.41053690571675</v>
      </c>
      <c r="P87" s="264">
        <v>1140.5229526258088</v>
      </c>
      <c r="Q87" s="265">
        <v>1754.284402451193</v>
      </c>
      <c r="R87" s="269">
        <v>836.31263606234893</v>
      </c>
      <c r="S87" s="265">
        <v>1171.6663074105661</v>
      </c>
      <c r="T87" s="264">
        <v>659.31374458624066</v>
      </c>
      <c r="U87" s="264">
        <v>882.43686193943552</v>
      </c>
      <c r="V87" s="269">
        <v>889.47237261972452</v>
      </c>
      <c r="W87" s="265">
        <v>1270.3429682023518</v>
      </c>
      <c r="X87" s="269">
        <v>953.40255419641232</v>
      </c>
      <c r="Y87" s="265">
        <v>1402.6251767688007</v>
      </c>
      <c r="Z87" s="269">
        <v>513.75039596136457</v>
      </c>
      <c r="AA87" s="265">
        <v>977.75757527192638</v>
      </c>
      <c r="AB87" s="269">
        <v>260.59619817488522</v>
      </c>
      <c r="AC87" s="265">
        <v>561.42329867907722</v>
      </c>
      <c r="AD87" s="32"/>
      <c r="AE87" s="32"/>
    </row>
    <row r="88" spans="1:31">
      <c r="A88" s="245">
        <v>83</v>
      </c>
      <c r="B88" s="255">
        <v>781.32333491557972</v>
      </c>
      <c r="C88" s="256">
        <v>1210.8466784883481</v>
      </c>
      <c r="D88" s="255">
        <v>573.01943717575375</v>
      </c>
      <c r="E88" s="256">
        <v>810.80715397402309</v>
      </c>
      <c r="F88" s="255">
        <v>453.17392228094911</v>
      </c>
      <c r="G88" s="256">
        <v>612.38149536141555</v>
      </c>
      <c r="H88" s="260">
        <v>608.75413856159707</v>
      </c>
      <c r="I88" s="260">
        <v>878.06132249810605</v>
      </c>
      <c r="J88" s="260">
        <v>651.40741286815717</v>
      </c>
      <c r="K88" s="260">
        <v>967.74478431746388</v>
      </c>
      <c r="L88" s="260">
        <v>352.8807356404422</v>
      </c>
      <c r="M88" s="260">
        <v>672.3799462779441</v>
      </c>
      <c r="N88" s="260">
        <v>178.91451987747763</v>
      </c>
      <c r="O88" s="256">
        <v>382.57391882508529</v>
      </c>
      <c r="P88" s="264">
        <v>1277.9830644890594</v>
      </c>
      <c r="Q88" s="265">
        <v>1973.368738057362</v>
      </c>
      <c r="R88" s="269">
        <v>939.92689352717764</v>
      </c>
      <c r="S88" s="265">
        <v>1326.901118901646</v>
      </c>
      <c r="T88" s="264">
        <v>742.88623648300563</v>
      </c>
      <c r="U88" s="264">
        <v>1005.5149098512495</v>
      </c>
      <c r="V88" s="269">
        <v>998.43225822804436</v>
      </c>
      <c r="W88" s="265">
        <v>1436.4889020720457</v>
      </c>
      <c r="X88" s="269">
        <v>1067.9454104165725</v>
      </c>
      <c r="Y88" s="265">
        <v>1581.9789292604651</v>
      </c>
      <c r="Z88" s="269">
        <v>568.50444606704855</v>
      </c>
      <c r="AA88" s="265">
        <v>1084.5074388891294</v>
      </c>
      <c r="AB88" s="269">
        <v>283.50164422145053</v>
      </c>
      <c r="AC88" s="265">
        <v>610.76025978579082</v>
      </c>
      <c r="AD88" s="32"/>
      <c r="AE88" s="32"/>
    </row>
    <row r="89" spans="1:31">
      <c r="A89" s="244">
        <v>84</v>
      </c>
      <c r="B89" s="255">
        <v>871.76693706579738</v>
      </c>
      <c r="C89" s="256">
        <v>1354.5754089524994</v>
      </c>
      <c r="D89" s="255">
        <v>641.68107538999016</v>
      </c>
      <c r="E89" s="256">
        <v>915.15810881296466</v>
      </c>
      <c r="F89" s="255">
        <v>508.99965823893672</v>
      </c>
      <c r="G89" s="256">
        <v>693.53531076502827</v>
      </c>
      <c r="H89" s="260">
        <v>680.74872315289076</v>
      </c>
      <c r="I89" s="260">
        <v>989.29729033535887</v>
      </c>
      <c r="J89" s="260">
        <v>726.79862606116933</v>
      </c>
      <c r="K89" s="260">
        <v>1086.7088039437215</v>
      </c>
      <c r="L89" s="260">
        <v>387.50648732898674</v>
      </c>
      <c r="M89" s="260">
        <v>738.23920252829123</v>
      </c>
      <c r="N89" s="260">
        <v>192.11899397857482</v>
      </c>
      <c r="O89" s="256">
        <v>409.54876319934289</v>
      </c>
      <c r="P89" s="264">
        <v>1438.8832965677209</v>
      </c>
      <c r="Q89" s="265">
        <v>2229.0462462565479</v>
      </c>
      <c r="R89" s="269">
        <v>1060.9849198465645</v>
      </c>
      <c r="S89" s="265">
        <v>1515.6280945773035</v>
      </c>
      <c r="T89" s="264">
        <v>840.93543240535564</v>
      </c>
      <c r="U89" s="264">
        <v>1149.1123573556911</v>
      </c>
      <c r="V89" s="269">
        <v>1125.6500451325592</v>
      </c>
      <c r="W89" s="265">
        <v>1637.5111396923355</v>
      </c>
      <c r="X89" s="269">
        <v>1201.6890017290962</v>
      </c>
      <c r="Y89" s="265">
        <v>1791.7332840812317</v>
      </c>
      <c r="Z89" s="269">
        <v>631.25652903721129</v>
      </c>
      <c r="AA89" s="265">
        <v>1204.4400991778557</v>
      </c>
      <c r="AB89" s="269">
        <v>309.18327707048036</v>
      </c>
      <c r="AC89" s="265">
        <v>663.9312556174059</v>
      </c>
      <c r="AD89" s="32"/>
      <c r="AE89" s="32"/>
    </row>
    <row r="90" spans="1:31" ht="15" thickBot="1">
      <c r="A90" s="246">
        <v>85</v>
      </c>
      <c r="B90" s="257">
        <v>974.46737865619991</v>
      </c>
      <c r="C90" s="258">
        <v>1516.2383003980153</v>
      </c>
      <c r="D90" s="257">
        <v>719.96809349390003</v>
      </c>
      <c r="E90" s="258">
        <v>1034.7290307823584</v>
      </c>
      <c r="F90" s="257">
        <v>572.85359109039621</v>
      </c>
      <c r="G90" s="258">
        <v>787.30704579132646</v>
      </c>
      <c r="H90" s="261">
        <v>762.66511821283427</v>
      </c>
      <c r="I90" s="261">
        <v>1116.180676069622</v>
      </c>
      <c r="J90" s="261">
        <v>812.29905195023161</v>
      </c>
      <c r="K90" s="261">
        <v>1221.2802042854305</v>
      </c>
      <c r="L90" s="261">
        <v>425.61683512812249</v>
      </c>
      <c r="M90" s="261">
        <v>808.56968931748304</v>
      </c>
      <c r="N90" s="261">
        <v>207.89204844679168</v>
      </c>
      <c r="O90" s="258">
        <v>438.23238182865794</v>
      </c>
      <c r="P90" s="266">
        <v>1630.1616779483236</v>
      </c>
      <c r="Q90" s="267">
        <v>2532.4471032386214</v>
      </c>
      <c r="R90" s="270">
        <v>1208.8443905754605</v>
      </c>
      <c r="S90" s="267">
        <v>1738.0966511655777</v>
      </c>
      <c r="T90" s="266">
        <v>961.47160055858183</v>
      </c>
      <c r="U90" s="266">
        <v>1322.6963767181771</v>
      </c>
      <c r="V90" s="270">
        <v>1276.762792875599</v>
      </c>
      <c r="W90" s="267">
        <v>1874.1781947349873</v>
      </c>
      <c r="X90" s="270">
        <v>1360.1268463268977</v>
      </c>
      <c r="Y90" s="267">
        <v>2048.7818844796589</v>
      </c>
      <c r="Z90" s="270">
        <v>704.54621846947657</v>
      </c>
      <c r="AA90" s="267">
        <v>1342.1500032696374</v>
      </c>
      <c r="AB90" s="270">
        <v>338.6311456902589</v>
      </c>
      <c r="AC90" s="267">
        <v>723.08716304879283</v>
      </c>
      <c r="AD90" s="32"/>
      <c r="AE90" s="32"/>
    </row>
  </sheetData>
  <mergeCells count="2">
    <mergeCell ref="P3:AC3"/>
    <mergeCell ref="B3:O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גיליון14">
    <tabColor rgb="FFF79646"/>
  </sheetPr>
  <dimension ref="A1:AH43"/>
  <sheetViews>
    <sheetView showGridLines="0" showRowColHeaders="0" rightToLeft="1" zoomScaleNormal="100" workbookViewId="0">
      <selection activeCell="C12" sqref="C12"/>
    </sheetView>
  </sheetViews>
  <sheetFormatPr defaultColWidth="0" defaultRowHeight="14.25" customHeight="1" zeroHeight="1"/>
  <cols>
    <col min="1" max="2" width="9" customWidth="1"/>
    <col min="3" max="3" width="7" customWidth="1"/>
    <col min="4" max="9" width="10" customWidth="1"/>
    <col min="10" max="10" width="10.375" customWidth="1"/>
    <col min="11" max="11" width="10.125" customWidth="1"/>
    <col min="12" max="12" width="7.25" customWidth="1"/>
    <col min="13" max="13" width="9" customWidth="1"/>
    <col min="14" max="14" width="14.25" customWidth="1"/>
    <col min="15" max="15" width="4.25" customWidth="1"/>
    <col min="16" max="34" width="0" hidden="1" customWidth="1"/>
    <col min="35" max="16384" width="9" hidden="1"/>
  </cols>
  <sheetData>
    <row r="1" spans="2:34"/>
    <row r="2" spans="2:34"/>
    <row r="3" spans="2:34"/>
    <row r="4" spans="2:34"/>
    <row r="5" spans="2:34"/>
    <row r="6" spans="2:34"/>
    <row r="7" spans="2:34">
      <c r="P7" s="33"/>
      <c r="Q7" s="33"/>
      <c r="R7" s="33"/>
      <c r="S7" s="33"/>
      <c r="T7" s="33"/>
      <c r="U7" s="33"/>
      <c r="V7" s="33"/>
      <c r="W7" s="33"/>
      <c r="X7" s="33">
        <v>10</v>
      </c>
      <c r="Y7" s="33">
        <v>6</v>
      </c>
      <c r="Z7" s="33"/>
      <c r="AA7" s="33"/>
      <c r="AB7" s="33"/>
      <c r="AC7" s="33"/>
      <c r="AD7" s="33"/>
      <c r="AE7" s="33"/>
    </row>
    <row r="8" spans="2:34"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2:34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2:34" ht="46.5" customHeight="1">
      <c r="B10" s="35" t="s">
        <v>46</v>
      </c>
      <c r="C10" s="35" t="s">
        <v>19</v>
      </c>
      <c r="D10" s="35" t="s">
        <v>167</v>
      </c>
      <c r="E10" s="35" t="s">
        <v>117</v>
      </c>
      <c r="F10" s="35" t="s">
        <v>64</v>
      </c>
      <c r="G10" s="35" t="s">
        <v>165</v>
      </c>
      <c r="H10" s="35" t="s">
        <v>240</v>
      </c>
      <c r="I10" s="35" t="s">
        <v>238</v>
      </c>
      <c r="J10" s="35" t="s">
        <v>121</v>
      </c>
      <c r="K10" s="35" t="s">
        <v>100</v>
      </c>
      <c r="L10" s="35" t="s">
        <v>27</v>
      </c>
      <c r="M10" s="35" t="s">
        <v>47</v>
      </c>
      <c r="N10" s="35" t="s">
        <v>38</v>
      </c>
      <c r="P10" s="35" t="s">
        <v>70</v>
      </c>
      <c r="Q10" s="35" t="s">
        <v>85</v>
      </c>
      <c r="R10" s="35" t="s">
        <v>16</v>
      </c>
      <c r="S10" s="35" t="s">
        <v>230</v>
      </c>
      <c r="T10" s="35" t="s">
        <v>238</v>
      </c>
      <c r="U10" s="35" t="s">
        <v>84</v>
      </c>
      <c r="V10" s="35" t="s">
        <v>47</v>
      </c>
      <c r="W10" s="112"/>
      <c r="X10" s="35" t="s">
        <v>167</v>
      </c>
      <c r="Y10" s="35" t="s">
        <v>85</v>
      </c>
      <c r="Z10" s="35" t="s">
        <v>64</v>
      </c>
      <c r="AA10" s="35" t="s">
        <v>84</v>
      </c>
      <c r="AB10" s="35" t="s">
        <v>230</v>
      </c>
      <c r="AC10" s="35" t="s">
        <v>238</v>
      </c>
      <c r="AD10" s="35" t="s">
        <v>103</v>
      </c>
      <c r="AE10" s="33" t="s">
        <v>32</v>
      </c>
    </row>
    <row r="11" spans="2:34" ht="27" customHeight="1">
      <c r="B11" s="33"/>
      <c r="C11" s="33"/>
      <c r="D11" s="33"/>
      <c r="E11" s="33"/>
      <c r="F11" s="33"/>
      <c r="G11" s="33"/>
      <c r="H11" s="33"/>
      <c r="I11" s="33"/>
      <c r="J11" s="33"/>
      <c r="L11" s="160"/>
      <c r="M11" s="33"/>
      <c r="N11" s="33"/>
      <c r="O11" s="33"/>
      <c r="Q11" s="33"/>
      <c r="R11" s="33"/>
      <c r="S11" s="33"/>
      <c r="T11" s="33"/>
      <c r="U11" s="33"/>
      <c r="V11" s="33"/>
      <c r="W11" s="33"/>
      <c r="X11" s="112"/>
      <c r="Y11" s="112"/>
      <c r="Z11" s="112"/>
      <c r="AA11" s="33"/>
      <c r="AB11" s="33"/>
      <c r="AC11" s="33"/>
      <c r="AD11" s="33"/>
      <c r="AE11" s="33"/>
      <c r="AF11" s="33"/>
      <c r="AG11" s="33"/>
      <c r="AH11" s="33"/>
    </row>
    <row r="12" spans="2:34" ht="35.25" customHeight="1">
      <c r="B12" s="38" t="s">
        <v>39</v>
      </c>
      <c r="C12" s="29"/>
      <c r="D12" s="39"/>
      <c r="E12" s="39"/>
      <c r="F12" s="40"/>
      <c r="G12" s="39"/>
      <c r="H12" s="39"/>
      <c r="I12" s="39"/>
      <c r="J12" s="172"/>
      <c r="K12" s="172"/>
      <c r="L12" s="74"/>
      <c r="M12" s="29"/>
      <c r="N12" s="218" t="str">
        <f>IF(SUM(X12:AD12)&gt;0,SUM(X12:AD12),"")</f>
        <v/>
      </c>
      <c r="P12" s="167" t="b">
        <v>0</v>
      </c>
      <c r="Q12" s="167" t="b">
        <v>0</v>
      </c>
      <c r="R12" s="167" t="b">
        <v>0</v>
      </c>
      <c r="S12" s="167" t="b">
        <v>0</v>
      </c>
      <c r="T12" s="167" t="b">
        <v>0</v>
      </c>
      <c r="U12" s="167" t="b">
        <v>0</v>
      </c>
      <c r="V12" s="167" t="b">
        <v>0</v>
      </c>
      <c r="W12" s="164"/>
      <c r="X12" s="113" t="str">
        <f>IF(AND(P12=TRUE,$C12&gt;0),VLOOKUP($C12,תעריפים!$T$7:$AC$30,X$7),"")</f>
        <v/>
      </c>
      <c r="Y12" s="43" t="str">
        <f>IF(AND(Q12=TRUE,$C12&gt;0),VLOOKUP($C12,תעריפים!$T$7:$AB$30,Y$7),"")</f>
        <v/>
      </c>
      <c r="Z12" s="43" t="str">
        <f>IF(AND(R12=TRUE,C12&gt;0),'לא לבד'!I3,"")</f>
        <v/>
      </c>
      <c r="AA12" s="44" t="str">
        <f>IF(AND(U12=TRUE,C12&gt;0),VLOOKUP(C12,תעריפים!$T$54:$W$57,4),"")</f>
        <v/>
      </c>
      <c r="AB12" s="44" t="str">
        <f>IF(AND(S12=TRUE,$C12&gt;0),'לא לבד'!$J$14,"")</f>
        <v/>
      </c>
      <c r="AC12" s="44" t="str">
        <f>IF(AND(T12=TRUE,$C12&gt;0),'לא לבד'!$K$14,"")</f>
        <v/>
      </c>
      <c r="AD12" s="44" t="str">
        <f>IF(K12&gt;0,VLOOKUP($C12,'מחלות קשות'!$A$10:$U$52,$AE12)*K12/1000,"")</f>
        <v/>
      </c>
      <c r="AE12" s="43" t="str">
        <f>IF(K12&gt;0,VLOOKUP(L12&amp;V12&amp;$J$12,'טבלת עזר'!$F$2:$G$21,2,FALSE),"")</f>
        <v/>
      </c>
      <c r="AF12" s="33"/>
    </row>
    <row r="13" spans="2:34" ht="9" customHeight="1">
      <c r="B13" s="45"/>
      <c r="C13" s="48"/>
      <c r="D13" s="47"/>
      <c r="E13" s="47"/>
      <c r="F13" s="47"/>
      <c r="G13" s="47"/>
      <c r="H13" s="47"/>
      <c r="I13" s="47"/>
      <c r="J13" s="47"/>
      <c r="K13" s="47"/>
      <c r="L13" s="46"/>
      <c r="M13" s="48"/>
      <c r="N13" s="49"/>
      <c r="P13" s="167"/>
      <c r="Q13" s="167"/>
      <c r="R13" s="167"/>
      <c r="S13" s="167"/>
      <c r="T13" s="167"/>
      <c r="U13" s="167"/>
      <c r="V13" s="167"/>
      <c r="W13" s="164"/>
      <c r="X13" s="114"/>
      <c r="Y13" s="114"/>
      <c r="Z13" s="114"/>
      <c r="AA13" s="44"/>
      <c r="AB13" s="44"/>
      <c r="AC13" s="44"/>
      <c r="AD13" s="44"/>
      <c r="AE13" s="43" t="str">
        <f>IF(K13&gt;0,VLOOKUP(L13&amp;V13,'טבלת עזר'!$F$2:$G$5,2,FALSE),"")</f>
        <v/>
      </c>
      <c r="AF13" s="33"/>
    </row>
    <row r="14" spans="2:34" ht="35.25" customHeight="1">
      <c r="B14" s="38" t="s">
        <v>40</v>
      </c>
      <c r="C14" s="29"/>
      <c r="D14" s="39"/>
      <c r="E14" s="39"/>
      <c r="F14" s="40"/>
      <c r="G14" s="39"/>
      <c r="H14" s="39"/>
      <c r="I14" s="39"/>
      <c r="J14" s="172"/>
      <c r="K14" s="172"/>
      <c r="L14" s="74"/>
      <c r="M14" s="29"/>
      <c r="N14" s="218" t="str">
        <f>IF(SUM(X14:AD14)&gt;0,SUM(X14:AD14),"")</f>
        <v/>
      </c>
      <c r="P14" s="31" t="b">
        <v>0</v>
      </c>
      <c r="Q14" s="31" t="b">
        <v>0</v>
      </c>
      <c r="R14" s="167" t="b">
        <v>0</v>
      </c>
      <c r="S14" s="167" t="b">
        <v>0</v>
      </c>
      <c r="T14" s="167" t="b">
        <v>0</v>
      </c>
      <c r="U14" s="31" t="b">
        <v>0</v>
      </c>
      <c r="V14" s="31" t="b">
        <v>0</v>
      </c>
      <c r="W14" s="113"/>
      <c r="X14" s="113" t="str">
        <f>IF(AND(P14=TRUE,$C14&gt;0),VLOOKUP($C14,תעריפים!$T$7:$AC$30,X$7),"")</f>
        <v/>
      </c>
      <c r="Y14" s="43" t="str">
        <f>IF(AND(Q14=TRUE,$C14&gt;0),VLOOKUP($C14,תעריפים!$T$7:$AB$30,Y$7),"")</f>
        <v/>
      </c>
      <c r="Z14" s="43" t="str">
        <f>IF(AND(R14= TRUE,C14&gt;0),'לא לבד'!$I$4,"")</f>
        <v/>
      </c>
      <c r="AA14" s="44" t="str">
        <f>IF(AND(U14=TRUE,C14&gt;0),VLOOKUP(C14,תעריפים!$T$54:$W$57,4),"")</f>
        <v/>
      </c>
      <c r="AB14" s="44" t="str">
        <f>IF(AND(S14=TRUE,C14&gt;0),'לא לבד'!$J$15,"")</f>
        <v/>
      </c>
      <c r="AC14" s="44" t="str">
        <f>IF(AND(T14=TRUE,$C14&gt;0),'לא לבד'!$K$15,"")</f>
        <v/>
      </c>
      <c r="AD14" s="44" t="str">
        <f>IF(K14&gt;0,VLOOKUP($C14,'מחלות קשות'!$A$10:$U$52,$AE14)*K14/1000,"")</f>
        <v/>
      </c>
      <c r="AE14" s="43" t="str">
        <f>IF(K14&gt;0,VLOOKUP(L14&amp;V14&amp;$J$14,'טבלת עזר'!$F$2:$G$21,2,FALSE),"")</f>
        <v/>
      </c>
      <c r="AF14" s="33"/>
    </row>
    <row r="15" spans="2:34" ht="9" customHeight="1">
      <c r="B15" s="45"/>
      <c r="C15" s="48"/>
      <c r="D15" s="47"/>
      <c r="E15" s="47"/>
      <c r="F15" s="47"/>
      <c r="G15" s="47"/>
      <c r="H15" s="47"/>
      <c r="I15" s="47"/>
      <c r="J15" s="47"/>
      <c r="K15" s="47"/>
      <c r="L15" s="46"/>
      <c r="M15" s="48"/>
      <c r="N15" s="51"/>
      <c r="P15" s="31"/>
      <c r="Q15" s="31"/>
      <c r="R15" s="31"/>
      <c r="S15" s="31"/>
      <c r="T15" s="31"/>
      <c r="U15" s="31"/>
      <c r="V15" s="31"/>
      <c r="W15" s="113"/>
      <c r="X15" s="114"/>
      <c r="Y15" s="114"/>
      <c r="Z15" s="114"/>
      <c r="AA15" s="44"/>
      <c r="AB15" s="44"/>
      <c r="AC15" s="44"/>
      <c r="AD15" s="44"/>
      <c r="AE15" s="43" t="str">
        <f>IF(K15&gt;0,VLOOKUP(L15&amp;V15,'טבלת עזר'!$F$2:$G$5,2,FALSE),"")</f>
        <v/>
      </c>
      <c r="AF15" s="33"/>
    </row>
    <row r="16" spans="2:34" ht="35.25" customHeight="1">
      <c r="B16" s="38" t="s">
        <v>51</v>
      </c>
      <c r="C16" s="29"/>
      <c r="D16" s="39"/>
      <c r="E16" s="39"/>
      <c r="F16" s="40"/>
      <c r="G16" s="39"/>
      <c r="H16" s="39"/>
      <c r="I16" s="39"/>
      <c r="J16" s="172"/>
      <c r="K16" s="172"/>
      <c r="L16" s="39"/>
      <c r="M16" s="40"/>
      <c r="N16" s="218" t="str">
        <f>IF(SUM(X16:AD16)&gt;0,SUM(X16:AD16),"")</f>
        <v/>
      </c>
      <c r="P16" s="31" t="b">
        <v>0</v>
      </c>
      <c r="Q16" s="31" t="b">
        <v>0</v>
      </c>
      <c r="R16" s="167" t="b">
        <v>0</v>
      </c>
      <c r="S16" s="167" t="b">
        <v>0</v>
      </c>
      <c r="T16" s="167" t="b">
        <v>0</v>
      </c>
      <c r="U16" s="31" t="b">
        <v>0</v>
      </c>
      <c r="V16" s="31" t="b">
        <v>0</v>
      </c>
      <c r="W16" s="113"/>
      <c r="X16" s="113" t="str">
        <f>IF(AND(P16=TRUE,$C16&gt;0),VLOOKUP($C16,תעריפים!$T$7:$AC$30,X$7),"")</f>
        <v/>
      </c>
      <c r="Y16" s="43" t="str">
        <f>IF(Q16=TRUE,VLOOKUP($C16,תעריפים!$T$7:$AB$30,Y$7),"")</f>
        <v/>
      </c>
      <c r="Z16" s="43" t="str">
        <f>IF(R16=TRUE,'לא לבד'!$I$5,"")</f>
        <v/>
      </c>
      <c r="AA16" s="44" t="str">
        <f>IF(AND(U16=TRUE,C16&gt;0),VLOOKUP(C16,תעריפים!$T$54:$W$57,4),"")</f>
        <v/>
      </c>
      <c r="AB16" s="44" t="str">
        <f>IF(AND(S16=TRUE,C16&gt;0),'לא לבד'!$J$16,"")</f>
        <v/>
      </c>
      <c r="AC16" s="44" t="str">
        <f>IF(AND(T16=TRUE,$C16&gt;0),'לא לבד'!$K$16,"")</f>
        <v/>
      </c>
      <c r="AD16" s="44" t="str">
        <f>IF(K16&gt;0,VLOOKUP($C16,'מחלות קשות'!$A$10:$I$52,$AE16)*K16/1000,"")</f>
        <v/>
      </c>
      <c r="AE16" s="43" t="str">
        <f>IF(K16&gt;0,2,"")</f>
        <v/>
      </c>
      <c r="AF16" s="33"/>
    </row>
    <row r="17" spans="2:34" ht="9" customHeight="1">
      <c r="B17" s="45"/>
      <c r="C17" s="48"/>
      <c r="D17" s="47"/>
      <c r="E17" s="47"/>
      <c r="F17" s="47"/>
      <c r="G17" s="47"/>
      <c r="H17" s="47"/>
      <c r="I17" s="47"/>
      <c r="J17" s="47"/>
      <c r="K17" s="47"/>
      <c r="L17" s="46"/>
      <c r="M17" s="48"/>
      <c r="N17" s="48"/>
      <c r="P17" s="31"/>
      <c r="Q17" s="31"/>
      <c r="R17" s="31"/>
      <c r="S17" s="31"/>
      <c r="T17" s="31"/>
      <c r="U17" s="31"/>
      <c r="V17" s="31"/>
      <c r="W17" s="113"/>
      <c r="X17" s="114"/>
      <c r="Y17" s="114"/>
      <c r="Z17" s="114"/>
      <c r="AA17" s="44"/>
      <c r="AB17" s="44"/>
      <c r="AC17" s="44"/>
      <c r="AD17" s="44"/>
      <c r="AE17" s="33"/>
      <c r="AF17" s="33"/>
    </row>
    <row r="18" spans="2:34" ht="35.25" customHeight="1">
      <c r="B18" s="38" t="s">
        <v>41</v>
      </c>
      <c r="C18" s="29"/>
      <c r="D18" s="39"/>
      <c r="E18" s="39"/>
      <c r="F18" s="39"/>
      <c r="G18" s="39"/>
      <c r="H18" s="39"/>
      <c r="I18" s="39"/>
      <c r="J18" s="172"/>
      <c r="K18" s="172"/>
      <c r="L18" s="39"/>
      <c r="M18" s="40"/>
      <c r="N18" s="218" t="str">
        <f>IF(SUM(X18:AD18)&gt;0,SUM(X18:AD18),"")</f>
        <v/>
      </c>
      <c r="P18" s="31" t="b">
        <v>0</v>
      </c>
      <c r="Q18" s="31" t="b">
        <v>0</v>
      </c>
      <c r="R18" s="167" t="b">
        <v>0</v>
      </c>
      <c r="S18" s="167" t="b">
        <v>0</v>
      </c>
      <c r="T18" s="167" t="b">
        <v>0</v>
      </c>
      <c r="U18" s="31" t="b">
        <v>0</v>
      </c>
      <c r="V18" s="31" t="b">
        <v>0</v>
      </c>
      <c r="W18" s="115"/>
      <c r="X18" s="113" t="str">
        <f>IF(AND(P18=TRUE,$C18&gt;0),VLOOKUP($C18,תעריפים!$T$7:$AC$30,X$7),"")</f>
        <v/>
      </c>
      <c r="Y18" s="43" t="str">
        <f>IF(Q18=TRUE,VLOOKUP($C18,תעריפים!$T$7:$AB$30,Y$7),"")</f>
        <v/>
      </c>
      <c r="Z18" s="43" t="str">
        <f>IF(R18=TRUE,'לא לבד'!$I$5,"")</f>
        <v/>
      </c>
      <c r="AA18" s="44" t="str">
        <f>IF(AND(U18=TRUE,C18&gt;0),VLOOKUP(C18,תעריפים!$T$54:$W$57,4),"")</f>
        <v/>
      </c>
      <c r="AB18" s="44" t="str">
        <f>IF(AND(S18=TRUE,C18&gt;0),'לא לבד'!$J$16,"")</f>
        <v/>
      </c>
      <c r="AC18" s="44" t="str">
        <f>IF(AND(T18=TRUE,$C18&gt;0),'לא לבד'!$K$16,"")</f>
        <v/>
      </c>
      <c r="AD18" s="44" t="str">
        <f>IF(K18&gt;0,VLOOKUP($C18,'מחלות קשות'!$A$10:$I$52,$AE18)*K18/1000,"")</f>
        <v/>
      </c>
      <c r="AE18" s="43" t="str">
        <f>IF(K18&gt;0,2,"")</f>
        <v/>
      </c>
      <c r="AF18" s="33"/>
    </row>
    <row r="19" spans="2:34" ht="9" customHeight="1">
      <c r="B19" s="45"/>
      <c r="C19" s="48"/>
      <c r="D19" s="47"/>
      <c r="E19" s="47"/>
      <c r="F19" s="47"/>
      <c r="G19" s="47"/>
      <c r="H19" s="47"/>
      <c r="I19" s="47"/>
      <c r="J19" s="47"/>
      <c r="K19" s="47"/>
      <c r="L19" s="46"/>
      <c r="M19" s="48"/>
      <c r="N19" s="48"/>
      <c r="P19" s="31"/>
      <c r="Q19" s="31"/>
      <c r="R19" s="31"/>
      <c r="S19" s="31"/>
      <c r="T19" s="31"/>
      <c r="U19" s="31"/>
      <c r="V19" s="31"/>
      <c r="W19" s="115"/>
      <c r="X19" s="41"/>
      <c r="Y19" s="41"/>
      <c r="Z19" s="41"/>
      <c r="AA19" s="44"/>
      <c r="AB19" s="44"/>
      <c r="AC19" s="44"/>
      <c r="AD19" s="44"/>
      <c r="AE19" s="33"/>
      <c r="AF19" s="33"/>
    </row>
    <row r="20" spans="2:34" ht="35.25" customHeight="1">
      <c r="B20" s="38" t="s">
        <v>42</v>
      </c>
      <c r="C20" s="29"/>
      <c r="D20" s="39"/>
      <c r="E20" s="39"/>
      <c r="F20" s="39"/>
      <c r="G20" s="39"/>
      <c r="H20" s="39"/>
      <c r="I20" s="39"/>
      <c r="J20" s="172"/>
      <c r="K20" s="172"/>
      <c r="L20" s="39"/>
      <c r="M20" s="40"/>
      <c r="N20" s="218" t="str">
        <f>IF(SUM(X20:AD20)&gt;0,SUM(X20:AD20),"")</f>
        <v/>
      </c>
      <c r="P20" s="31" t="b">
        <v>0</v>
      </c>
      <c r="Q20" s="31" t="b">
        <v>0</v>
      </c>
      <c r="R20" s="167" t="b">
        <v>0</v>
      </c>
      <c r="S20" s="167" t="b">
        <v>0</v>
      </c>
      <c r="T20" s="167" t="b">
        <v>0</v>
      </c>
      <c r="U20" s="31" t="b">
        <v>0</v>
      </c>
      <c r="V20" s="31" t="b">
        <v>0</v>
      </c>
      <c r="W20" s="115"/>
      <c r="X20" s="113" t="str">
        <f>IF(AND(P20=TRUE,$C20&gt;0),VLOOKUP($C20,תעריפים!$T$7:$AC$30,X$7),"")</f>
        <v/>
      </c>
      <c r="Y20" s="43" t="str">
        <f>IF(Q20=TRUE,VLOOKUP($C20,תעריפים!$T$7:$AB$30,Y$7),"")</f>
        <v/>
      </c>
      <c r="Z20" s="43" t="str">
        <f>IF(R20=TRUE,'לא לבד'!$I$5,"")</f>
        <v/>
      </c>
      <c r="AA20" s="44" t="str">
        <f>IF(AND(U20=TRUE,C20&gt;0),VLOOKUP(C20,תעריפים!$T$54:$W$57,4),"")</f>
        <v/>
      </c>
      <c r="AB20" s="44" t="str">
        <f>IF(AND(S20=TRUE,C20&gt;0),'לא לבד'!$J$16,"")</f>
        <v/>
      </c>
      <c r="AC20" s="44" t="str">
        <f>IF(AND(T20=TRUE,$C20&gt;0),'לא לבד'!$K$16,"")</f>
        <v/>
      </c>
      <c r="AD20" s="44" t="str">
        <f>IF(K20&gt;0,VLOOKUP($C20,'מחלות קשות'!$A$10:$I$52,$AE20)*K20/1000,"")</f>
        <v/>
      </c>
      <c r="AE20" s="43" t="str">
        <f>IF(K20&gt;0,2,"")</f>
        <v/>
      </c>
      <c r="AF20" s="33"/>
    </row>
    <row r="21" spans="2:34" ht="9" customHeight="1">
      <c r="B21" s="45"/>
      <c r="C21" s="48"/>
      <c r="D21" s="47"/>
      <c r="E21" s="47"/>
      <c r="F21" s="47"/>
      <c r="G21" s="47"/>
      <c r="H21" s="47"/>
      <c r="I21" s="47"/>
      <c r="J21" s="47"/>
      <c r="K21" s="47"/>
      <c r="L21" s="46"/>
      <c r="M21" s="48"/>
      <c r="N21" s="48"/>
      <c r="P21" s="31"/>
      <c r="Q21" s="31"/>
      <c r="R21" s="31"/>
      <c r="S21" s="31"/>
      <c r="T21" s="31"/>
      <c r="U21" s="31"/>
      <c r="V21" s="31"/>
      <c r="W21" s="115"/>
      <c r="X21" s="41"/>
      <c r="Y21" s="41"/>
      <c r="Z21" s="41"/>
      <c r="AA21" s="44"/>
      <c r="AB21" s="44"/>
      <c r="AC21" s="44"/>
      <c r="AD21" s="44"/>
      <c r="AE21" s="33"/>
      <c r="AF21" s="33"/>
    </row>
    <row r="22" spans="2:34" ht="35.25" customHeight="1">
      <c r="B22" s="38" t="s">
        <v>43</v>
      </c>
      <c r="C22" s="29"/>
      <c r="D22" s="39"/>
      <c r="E22" s="39"/>
      <c r="F22" s="39"/>
      <c r="G22" s="39"/>
      <c r="H22" s="39"/>
      <c r="I22" s="39"/>
      <c r="J22" s="172"/>
      <c r="K22" s="172"/>
      <c r="L22" s="39"/>
      <c r="M22" s="40"/>
      <c r="N22" s="218" t="str">
        <f>IF(SUM(X22:AD22)&gt;0,SUM(X22:AD22),"")</f>
        <v/>
      </c>
      <c r="P22" s="31" t="b">
        <v>0</v>
      </c>
      <c r="Q22" s="31" t="b">
        <v>0</v>
      </c>
      <c r="R22" s="167" t="b">
        <v>0</v>
      </c>
      <c r="S22" s="167" t="b">
        <v>0</v>
      </c>
      <c r="T22" s="167" t="b">
        <v>0</v>
      </c>
      <c r="U22" s="31" t="b">
        <v>0</v>
      </c>
      <c r="V22" s="31" t="b">
        <v>0</v>
      </c>
      <c r="W22" s="115"/>
      <c r="X22" s="113" t="str">
        <f>IF(AND(P22=TRUE,$C22&gt;0),VLOOKUP($C22,תעריפים!$T$7:$AC$30,X$7),"")</f>
        <v/>
      </c>
      <c r="Y22" s="43" t="str">
        <f>IF(Q22=TRUE,0,"")</f>
        <v/>
      </c>
      <c r="Z22" s="43" t="str">
        <f>IF(R22=TRUE,'לא לבד'!$I$5,"")</f>
        <v/>
      </c>
      <c r="AA22" s="44" t="str">
        <f>IF(AND(U22=TRUE,C22&gt;0),VLOOKUP(C22,תעריפים!$T$54:$W$57,4),"")</f>
        <v/>
      </c>
      <c r="AB22" s="44" t="str">
        <f>IF(AND(S22=TRUE,C22&gt;0),'לא לבד'!$J$16,"")</f>
        <v/>
      </c>
      <c r="AC22" s="44" t="str">
        <f>IF(AND(T22=TRUE,$C22&gt;0),'לא לבד'!$K$16,"")</f>
        <v/>
      </c>
      <c r="AD22" s="44" t="str">
        <f>IF(K22&gt;0,VLOOKUP($C22,'מחלות קשות'!$A$10:$I$52,$AE22)*K22/1000,"")</f>
        <v/>
      </c>
      <c r="AE22" s="43" t="str">
        <f>IF(K22&gt;0,2,"")</f>
        <v/>
      </c>
      <c r="AF22" s="33"/>
    </row>
    <row r="23" spans="2:34" ht="9" customHeight="1">
      <c r="B23" s="45"/>
      <c r="C23" s="48"/>
      <c r="D23" s="47"/>
      <c r="E23" s="47"/>
      <c r="F23" s="47"/>
      <c r="G23" s="47"/>
      <c r="H23" s="47"/>
      <c r="I23" s="47"/>
      <c r="J23" s="47"/>
      <c r="K23" s="47"/>
      <c r="L23" s="46"/>
      <c r="M23" s="48"/>
      <c r="N23" s="48"/>
      <c r="P23" s="31"/>
      <c r="Q23" s="31"/>
      <c r="R23" s="31"/>
      <c r="S23" s="31"/>
      <c r="T23" s="31"/>
      <c r="U23" s="31"/>
      <c r="V23" s="31"/>
      <c r="W23" s="115"/>
      <c r="X23" s="41"/>
      <c r="Y23" s="41"/>
      <c r="Z23" s="41"/>
      <c r="AA23" s="44"/>
      <c r="AB23" s="44"/>
      <c r="AC23" s="44"/>
      <c r="AD23" s="44"/>
      <c r="AE23" s="33"/>
      <c r="AF23" s="33"/>
    </row>
    <row r="24" spans="2:34" ht="35.25" customHeight="1">
      <c r="B24" s="38" t="s">
        <v>44</v>
      </c>
      <c r="C24" s="29"/>
      <c r="D24" s="39"/>
      <c r="E24" s="39"/>
      <c r="F24" s="39"/>
      <c r="G24" s="39"/>
      <c r="H24" s="39"/>
      <c r="I24" s="39"/>
      <c r="J24" s="172"/>
      <c r="K24" s="172"/>
      <c r="L24" s="39"/>
      <c r="M24" s="40"/>
      <c r="N24" s="218" t="str">
        <f>IF(SUM(X24:AD24)&gt;0,SUM(X24:AD24),"")</f>
        <v/>
      </c>
      <c r="P24" s="31" t="b">
        <v>0</v>
      </c>
      <c r="Q24" s="31" t="b">
        <v>0</v>
      </c>
      <c r="R24" s="167" t="b">
        <v>0</v>
      </c>
      <c r="S24" s="167" t="b">
        <v>0</v>
      </c>
      <c r="T24" s="167" t="b">
        <v>0</v>
      </c>
      <c r="U24" s="31" t="b">
        <v>0</v>
      </c>
      <c r="V24" s="31" t="b">
        <v>0</v>
      </c>
      <c r="W24" s="115"/>
      <c r="X24" s="113" t="str">
        <f>IF(AND(P24=TRUE,$C24&gt;0),VLOOKUP($C24,תעריפים!$T$7:$AC$30,X$7),"")</f>
        <v/>
      </c>
      <c r="Y24" s="43" t="str">
        <f>IF(Q24=TRUE,0,"")</f>
        <v/>
      </c>
      <c r="Z24" s="43" t="str">
        <f>IF(R24=TRUE,'לא לבד'!$I$5,"")</f>
        <v/>
      </c>
      <c r="AA24" s="44" t="str">
        <f>IF(AND(U24=TRUE,C24&gt;0),VLOOKUP(C24,תעריפים!$T$54:$W$57,4),"")</f>
        <v/>
      </c>
      <c r="AB24" s="44" t="str">
        <f>IF(AND(S24=TRUE,C24&gt;0),'לא לבד'!$J$16,"")</f>
        <v/>
      </c>
      <c r="AC24" s="44" t="str">
        <f>IF(AND(T24=TRUE,$C24&gt;0),'לא לבד'!$K$16,"")</f>
        <v/>
      </c>
      <c r="AD24" s="44" t="str">
        <f>IF(K24&gt;0,VLOOKUP($C24,'מחלות קשות'!$A$10:$I$52,$AE24)*K24/1000,"")</f>
        <v/>
      </c>
      <c r="AE24" s="43" t="str">
        <f>IF(K24&gt;0,2,"")</f>
        <v/>
      </c>
      <c r="AF24" s="33"/>
    </row>
    <row r="25" spans="2:34" ht="18.75">
      <c r="B25" s="53"/>
      <c r="C25" s="55"/>
      <c r="D25" s="55"/>
      <c r="E25" s="47"/>
      <c r="F25" s="47"/>
      <c r="G25" s="47"/>
      <c r="H25" s="47"/>
      <c r="I25" s="47"/>
      <c r="J25" s="47"/>
      <c r="K25" s="54"/>
      <c r="L25" s="55"/>
      <c r="M25" s="55"/>
      <c r="N25" s="56"/>
      <c r="P25" s="41"/>
      <c r="Q25" s="41"/>
      <c r="R25" s="41"/>
      <c r="S25" s="41"/>
      <c r="T25" s="41"/>
      <c r="U25" s="41"/>
      <c r="V25" s="41"/>
      <c r="W25" s="41"/>
      <c r="X25" s="41"/>
      <c r="Y25" s="33"/>
      <c r="Z25" s="44"/>
      <c r="AA25" s="44"/>
      <c r="AB25" s="44"/>
      <c r="AC25" s="44"/>
      <c r="AD25" s="33"/>
      <c r="AE25" s="33"/>
    </row>
    <row r="26" spans="2:34" ht="47.25" customHeight="1">
      <c r="B26" s="53"/>
      <c r="C26" s="55"/>
      <c r="D26" s="55"/>
      <c r="E26" s="35" t="s">
        <v>83</v>
      </c>
      <c r="F26" s="35" t="s">
        <v>105</v>
      </c>
      <c r="L26" s="55"/>
      <c r="M26" s="55"/>
      <c r="N26" s="56"/>
      <c r="P26" s="41"/>
      <c r="R26" s="35" t="s">
        <v>83</v>
      </c>
      <c r="S26" s="35" t="s">
        <v>105</v>
      </c>
      <c r="T26" s="35"/>
      <c r="V26" s="41"/>
      <c r="W26" s="41"/>
      <c r="X26" s="35" t="s">
        <v>83</v>
      </c>
      <c r="Y26" s="35" t="s">
        <v>105</v>
      </c>
      <c r="Z26" s="44"/>
      <c r="AA26" s="44"/>
      <c r="AB26" s="44"/>
      <c r="AC26" s="44"/>
      <c r="AD26" s="33"/>
      <c r="AE26" s="33"/>
    </row>
    <row r="27" spans="2:34" ht="35.25" customHeight="1">
      <c r="B27" s="306" t="s">
        <v>104</v>
      </c>
      <c r="C27" s="307"/>
      <c r="D27" s="308"/>
      <c r="E27" s="39"/>
      <c r="F27" s="39"/>
      <c r="G27" s="39"/>
      <c r="H27" s="39"/>
      <c r="I27" s="39"/>
      <c r="J27" s="39"/>
      <c r="K27" s="39"/>
      <c r="L27" s="39"/>
      <c r="M27" s="40"/>
      <c r="N27" s="165">
        <f>IF(SUM(X27:AD27)&gt;0,SUM(X27:AD27),0)</f>
        <v>0</v>
      </c>
      <c r="Q27" s="41"/>
      <c r="R27" s="31" t="b">
        <v>0</v>
      </c>
      <c r="S27" s="31" t="b">
        <v>0</v>
      </c>
      <c r="T27" s="31"/>
      <c r="V27" s="31"/>
      <c r="W27" s="41"/>
      <c r="X27" s="41" t="str">
        <f>IF(AND(R27=TRUE,ISNUMBER($N$12)),תעריפים!$U$43,"")</f>
        <v/>
      </c>
      <c r="Y27" s="41" t="str">
        <f>IF(AND(S27=TRUE),תעריפים!J49*Y29,"")</f>
        <v/>
      </c>
      <c r="Z27" s="43"/>
      <c r="AA27" s="43"/>
      <c r="AB27" s="43"/>
      <c r="AC27" s="43"/>
      <c r="AD27" s="43"/>
      <c r="AE27" s="44"/>
      <c r="AF27" s="44"/>
      <c r="AG27" s="33"/>
      <c r="AH27" s="33"/>
    </row>
    <row r="28" spans="2:34" ht="18.75">
      <c r="B28" s="53"/>
      <c r="C28" s="55"/>
      <c r="D28" s="55"/>
      <c r="E28" s="47"/>
      <c r="F28" s="47"/>
      <c r="G28" s="47"/>
      <c r="H28" s="47"/>
      <c r="I28" s="47"/>
      <c r="J28" s="47"/>
      <c r="K28" s="54"/>
      <c r="L28" s="55"/>
      <c r="M28" s="55"/>
      <c r="N28" s="56"/>
    </row>
    <row r="29" spans="2:34" ht="24" customHeight="1">
      <c r="B29" s="33"/>
      <c r="C29" s="33"/>
      <c r="D29" s="33"/>
      <c r="E29" s="58"/>
      <c r="F29" s="58"/>
      <c r="G29" s="58"/>
      <c r="H29" s="58"/>
      <c r="I29" s="58"/>
      <c r="J29" s="58"/>
      <c r="K29" s="309" t="str">
        <f>B40</f>
        <v/>
      </c>
      <c r="L29" s="309"/>
      <c r="M29" s="309"/>
      <c r="N29" s="219">
        <f>SUM(N12:N27)</f>
        <v>0</v>
      </c>
      <c r="X29" s="162" t="s">
        <v>107</v>
      </c>
      <c r="Y29">
        <f>COUNTIF(C16:C24,"&lt;17")</f>
        <v>0</v>
      </c>
    </row>
    <row r="30" spans="2:34" ht="15">
      <c r="C30" s="58"/>
      <c r="D30" s="58"/>
      <c r="E30" s="73"/>
      <c r="F30" s="58"/>
      <c r="G30" s="58"/>
      <c r="H30" s="58"/>
      <c r="I30" s="58"/>
      <c r="J30" s="58"/>
      <c r="K30" s="57"/>
      <c r="L30" s="58"/>
      <c r="M30" s="58"/>
      <c r="N30" s="58"/>
    </row>
    <row r="31" spans="2:34">
      <c r="B31" s="59"/>
      <c r="C31" s="58"/>
      <c r="D31" s="58"/>
      <c r="E31" s="58"/>
      <c r="F31" s="58"/>
      <c r="G31" s="58"/>
      <c r="H31" s="58"/>
      <c r="I31" s="58"/>
      <c r="J31" s="58"/>
      <c r="K31" s="57"/>
      <c r="L31" s="58"/>
      <c r="M31" s="58"/>
      <c r="N31" s="58"/>
      <c r="V31" t="s">
        <v>109</v>
      </c>
      <c r="X31">
        <f>COUNTIF(P16:P24,TRUE)</f>
        <v>0</v>
      </c>
    </row>
    <row r="32" spans="2:34" ht="15.75">
      <c r="B32" s="70" t="s">
        <v>62</v>
      </c>
      <c r="D32" s="58"/>
      <c r="E32" s="58"/>
      <c r="F32" s="58"/>
      <c r="G32" s="58"/>
      <c r="H32" s="58"/>
      <c r="I32" s="58"/>
      <c r="J32" s="58"/>
      <c r="L32" s="69" t="s">
        <v>119</v>
      </c>
      <c r="N32" s="69">
        <f>תפריט!C39</f>
        <v>12160</v>
      </c>
    </row>
    <row r="33" spans="2:24">
      <c r="B33" s="59"/>
      <c r="C33" s="58"/>
      <c r="D33" s="58"/>
      <c r="E33" s="58"/>
      <c r="F33" s="58"/>
      <c r="G33" s="58"/>
      <c r="H33" s="58"/>
      <c r="I33" s="58"/>
      <c r="J33" s="58"/>
      <c r="K33" s="63"/>
      <c r="L33" s="58"/>
      <c r="M33" s="58"/>
      <c r="N33" s="58"/>
      <c r="V33" t="s">
        <v>109</v>
      </c>
      <c r="X33">
        <f>COUNTIF(P16:P22,P18)</f>
        <v>4</v>
      </c>
    </row>
    <row r="34" spans="2:24" ht="15">
      <c r="B34" s="69" t="s">
        <v>66</v>
      </c>
    </row>
    <row r="35" spans="2:24" ht="15">
      <c r="B35" s="69" t="s">
        <v>67</v>
      </c>
    </row>
    <row r="36" spans="2:24"/>
    <row r="37" spans="2:24" hidden="1"/>
    <row r="38" spans="2:24" hidden="1"/>
    <row r="39" spans="2:24" hidden="1"/>
    <row r="40" spans="2:24" hidden="1">
      <c r="B40" s="33" t="str">
        <f>IF(SUM(N12:N24)=0, "",IF(N29=(N12+N27),$B$41,IF(AND(N14&gt;0,SUM(N16:N24)=0),$B$42,$B$43)))</f>
        <v/>
      </c>
    </row>
    <row r="41" spans="2:24" hidden="1">
      <c r="B41" s="33" t="s">
        <v>49</v>
      </c>
    </row>
    <row r="42" spans="2:24" hidden="1">
      <c r="B42" s="33" t="s">
        <v>50</v>
      </c>
    </row>
    <row r="43" spans="2:24" hidden="1">
      <c r="B43" s="33" t="s">
        <v>48</v>
      </c>
    </row>
  </sheetData>
  <sheetProtection password="CC66" sheet="1" objects="1" scenarios="1" selectLockedCells="1"/>
  <mergeCells count="2">
    <mergeCell ref="B27:D27"/>
    <mergeCell ref="K29:M29"/>
  </mergeCells>
  <dataValidations count="7">
    <dataValidation type="whole" allowBlank="1" showInputMessage="1" showErrorMessage="1" error="טווח הגילאים  18 עד 70 שנה_x000a__x000a_" sqref="C12 C14">
      <formula1>18</formula1>
      <formula2>70</formula2>
    </dataValidation>
    <dataValidation type="whole" showInputMessage="1" showErrorMessage="1" error="סכום הביטוח לכיסוי  בין 50,000  ל 500,000 ש&quot;ח_x000a_" sqref="K12 K14">
      <formula1>50000</formula1>
      <formula2>500000</formula2>
    </dataValidation>
    <dataValidation type="whole" allowBlank="1" showInputMessage="1" showErrorMessage="1" error="טווח הגילאים  לילד משנה עד 21_x000a__x000a_" sqref="C22 C16 C20 C18 C24">
      <formula1>1</formula1>
      <formula2>21</formula2>
    </dataValidation>
    <dataValidation type="list" allowBlank="1" showInputMessage="1" showErrorMessage="1" sqref="L12 L14">
      <formula1>"זכר,נקבה"</formula1>
    </dataValidation>
    <dataValidation type="whole" showInputMessage="1" showErrorMessage="1" error="סכום הביטוח לכיסוי  בין 50,000  ל 250,000 ש&quot;ח_x000a_" sqref="K16 K24 K22 K20 K18">
      <formula1>50000</formula1>
      <formula2>250000</formula2>
    </dataValidation>
    <dataValidation type="whole" operator="lessThan" showInputMessage="1" showErrorMessage="1" error="סכום הביטוח המקסימלי לכיסוי הינו 200,000 ש&quot;ח,_x000a_או סכום הביטוח המקסימלי למרפא סרטן ומרפא ילדים_x000a_ לא יעלה על 250,000 ש&quot;ח" sqref="K25 K27">
      <formula1>MIN(200001,250001-#REF!)</formula1>
    </dataValidation>
    <dataValidation type="list" allowBlank="1" showInputMessage="1" showErrorMessage="1" sqref="J12 J24 J22 J20 J18 J16 J14">
      <formula1>"פלטינה, סרטן,ארד,כסף,זהב"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גיליון7">
    <tabColor rgb="FFF79646"/>
  </sheetPr>
  <dimension ref="A1:AH43"/>
  <sheetViews>
    <sheetView showGridLines="0" showRowColHeaders="0" rightToLeft="1" zoomScaleNormal="100" workbookViewId="0">
      <selection activeCell="C12" sqref="C12"/>
    </sheetView>
  </sheetViews>
  <sheetFormatPr defaultColWidth="0" defaultRowHeight="14.25" zeroHeight="1"/>
  <cols>
    <col min="1" max="2" width="9" customWidth="1"/>
    <col min="3" max="3" width="7" customWidth="1"/>
    <col min="4" max="9" width="10" customWidth="1"/>
    <col min="10" max="10" width="10.375" customWidth="1"/>
    <col min="11" max="11" width="10.125" customWidth="1"/>
    <col min="12" max="12" width="7.25" customWidth="1"/>
    <col min="13" max="13" width="9" customWidth="1"/>
    <col min="14" max="14" width="14.25" customWidth="1"/>
    <col min="15" max="15" width="4.875" customWidth="1"/>
    <col min="16" max="22" width="9" hidden="1" customWidth="1"/>
    <col min="23" max="23" width="6.625" hidden="1" customWidth="1"/>
    <col min="24" max="24" width="9" hidden="1" customWidth="1"/>
    <col min="25" max="25" width="9.375" hidden="1" customWidth="1"/>
    <col min="26" max="16384" width="9" hidden="1"/>
  </cols>
  <sheetData>
    <row r="1" spans="2:34"/>
    <row r="2" spans="2:34"/>
    <row r="3" spans="2:34"/>
    <row r="4" spans="2:34"/>
    <row r="5" spans="2:34"/>
    <row r="6" spans="2:34"/>
    <row r="7" spans="2:34">
      <c r="P7" s="33"/>
      <c r="Q7" s="33"/>
      <c r="R7" s="33"/>
      <c r="S7" s="33"/>
      <c r="T7" s="33"/>
      <c r="U7" s="33"/>
      <c r="V7" s="33"/>
      <c r="W7" s="33"/>
      <c r="X7" s="33">
        <v>2</v>
      </c>
      <c r="Y7" s="33">
        <v>6</v>
      </c>
      <c r="Z7" s="33"/>
      <c r="AA7" s="33"/>
      <c r="AB7" s="33"/>
      <c r="AC7" s="33"/>
      <c r="AD7" s="33"/>
      <c r="AE7" s="33"/>
    </row>
    <row r="8" spans="2:34"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</row>
    <row r="9" spans="2:34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pans="2:34" ht="46.5" customHeight="1">
      <c r="B10" s="35" t="s">
        <v>46</v>
      </c>
      <c r="C10" s="35" t="s">
        <v>19</v>
      </c>
      <c r="D10" s="35" t="s">
        <v>70</v>
      </c>
      <c r="E10" s="35" t="s">
        <v>117</v>
      </c>
      <c r="F10" s="35" t="s">
        <v>64</v>
      </c>
      <c r="G10" s="35" t="s">
        <v>165</v>
      </c>
      <c r="H10" s="35" t="s">
        <v>240</v>
      </c>
      <c r="I10" s="35" t="s">
        <v>238</v>
      </c>
      <c r="J10" s="35" t="s">
        <v>121</v>
      </c>
      <c r="K10" s="35" t="s">
        <v>100</v>
      </c>
      <c r="L10" s="35" t="s">
        <v>27</v>
      </c>
      <c r="M10" s="35" t="s">
        <v>47</v>
      </c>
      <c r="N10" s="35" t="s">
        <v>38</v>
      </c>
      <c r="P10" s="35" t="s">
        <v>70</v>
      </c>
      <c r="Q10" s="35" t="s">
        <v>85</v>
      </c>
      <c r="R10" s="35" t="s">
        <v>16</v>
      </c>
      <c r="S10" s="35" t="s">
        <v>230</v>
      </c>
      <c r="T10" s="35" t="s">
        <v>238</v>
      </c>
      <c r="U10" s="35" t="s">
        <v>84</v>
      </c>
      <c r="V10" s="35" t="s">
        <v>47</v>
      </c>
      <c r="W10" s="112"/>
      <c r="X10" s="35" t="s">
        <v>72</v>
      </c>
      <c r="Y10" s="35" t="s">
        <v>85</v>
      </c>
      <c r="Z10" s="35" t="s">
        <v>64</v>
      </c>
      <c r="AA10" s="35" t="s">
        <v>84</v>
      </c>
      <c r="AB10" s="35" t="s">
        <v>230</v>
      </c>
      <c r="AC10" s="35" t="s">
        <v>231</v>
      </c>
      <c r="AD10" s="35" t="s">
        <v>103</v>
      </c>
      <c r="AE10" s="33" t="s">
        <v>32</v>
      </c>
    </row>
    <row r="11" spans="2:34" ht="27" customHeight="1">
      <c r="B11" s="33"/>
      <c r="C11" s="33"/>
      <c r="D11" s="33"/>
      <c r="E11" s="33"/>
      <c r="F11" s="33"/>
      <c r="G11" s="33"/>
      <c r="H11" s="33"/>
      <c r="I11" s="33"/>
      <c r="J11" s="33"/>
      <c r="L11" s="160"/>
      <c r="M11" s="33"/>
      <c r="N11" s="33"/>
      <c r="O11" s="33"/>
      <c r="Q11" s="33"/>
      <c r="R11" s="33"/>
      <c r="S11" s="33"/>
      <c r="T11" s="33"/>
      <c r="U11" s="33"/>
      <c r="V11" s="33"/>
      <c r="W11" s="33"/>
      <c r="X11" s="112"/>
      <c r="Y11" s="112"/>
      <c r="Z11" s="112"/>
      <c r="AA11" s="33"/>
      <c r="AB11" s="33"/>
      <c r="AC11" s="33"/>
      <c r="AD11" s="33"/>
      <c r="AE11" s="33"/>
      <c r="AF11" s="33"/>
      <c r="AG11" s="33"/>
      <c r="AH11" s="33"/>
    </row>
    <row r="12" spans="2:34" ht="35.25" customHeight="1">
      <c r="B12" s="38" t="s">
        <v>39</v>
      </c>
      <c r="C12" s="29"/>
      <c r="D12" s="39"/>
      <c r="E12" s="39"/>
      <c r="F12" s="40"/>
      <c r="G12" s="39"/>
      <c r="H12" s="39"/>
      <c r="I12" s="39"/>
      <c r="J12" s="172"/>
      <c r="K12" s="172"/>
      <c r="L12" s="74"/>
      <c r="M12" s="29"/>
      <c r="N12" s="218" t="str">
        <f>IF(SUM(X12:AD12)&gt;0,SUM(X12:AD12),"")</f>
        <v/>
      </c>
      <c r="P12" s="167" t="b">
        <v>0</v>
      </c>
      <c r="Q12" s="167" t="b">
        <v>0</v>
      </c>
      <c r="R12" s="31" t="b">
        <v>0</v>
      </c>
      <c r="S12" s="31" t="b">
        <v>0</v>
      </c>
      <c r="T12" s="31" t="b">
        <v>0</v>
      </c>
      <c r="U12" s="167" t="b">
        <v>0</v>
      </c>
      <c r="V12" s="167" t="b">
        <v>0</v>
      </c>
      <c r="W12" s="164"/>
      <c r="X12" s="113" t="str">
        <f>IF(AND(P12=TRUE,$C12&gt;0),VLOOKUP($C12,תעריפים!$T$7:$AB$30,X$7),"")</f>
        <v/>
      </c>
      <c r="Y12" s="43" t="str">
        <f>IF(AND(Q12=TRUE,$C12&gt;0),VLOOKUP($C12,תעריפים!$T$7:$AB$30,Y$7),"")</f>
        <v/>
      </c>
      <c r="Z12" s="43" t="str">
        <f>IF(AND(R12=TRUE,C12&gt;0),'לא לבד'!I3,"")</f>
        <v/>
      </c>
      <c r="AA12" s="44" t="str">
        <f>IF(AND(U12=TRUE,C12&gt;0),VLOOKUP(C12,תעריפים!$T$54:$W$57,4),"")</f>
        <v/>
      </c>
      <c r="AB12" s="44" t="str">
        <f>IF(AND(S12=TRUE,$C12&gt;0),'לא לבד'!$J$14,"")</f>
        <v/>
      </c>
      <c r="AC12" s="44" t="str">
        <f>IF(AND(T12=TRUE,$C12&gt;0),'לא לבד'!$K$14,"")</f>
        <v/>
      </c>
      <c r="AD12" s="44" t="str">
        <f>IF(K12&gt;0,VLOOKUP($C12,'מחלות קשות'!$A$10:$U$52,$AE12)*K12/1000,"")</f>
        <v/>
      </c>
      <c r="AE12" s="43" t="str">
        <f>IF(K12&gt;0,VLOOKUP(L12&amp;V12&amp;$J$12,'טבלת עזר'!$F$2:$G$21,2,FALSE),"")</f>
        <v/>
      </c>
      <c r="AF12" s="33"/>
    </row>
    <row r="13" spans="2:34" ht="9" customHeight="1">
      <c r="B13" s="45"/>
      <c r="C13" s="48"/>
      <c r="D13" s="47"/>
      <c r="E13" s="47"/>
      <c r="F13" s="47"/>
      <c r="G13" s="47"/>
      <c r="H13" s="47"/>
      <c r="I13" s="47"/>
      <c r="J13" s="47"/>
      <c r="K13" s="47"/>
      <c r="L13" s="46"/>
      <c r="M13" s="48"/>
      <c r="N13" s="49"/>
      <c r="P13" s="167"/>
      <c r="Q13" s="167"/>
      <c r="R13" s="31"/>
      <c r="S13" s="31"/>
      <c r="T13" s="31"/>
      <c r="U13" s="167"/>
      <c r="V13" s="167"/>
      <c r="W13" s="164"/>
      <c r="X13" s="114"/>
      <c r="Y13" s="114"/>
      <c r="Z13" s="114"/>
      <c r="AA13" s="44"/>
      <c r="AB13" s="44"/>
      <c r="AC13" s="44"/>
      <c r="AD13" s="44"/>
      <c r="AE13" s="43" t="str">
        <f>IF(K13&gt;0,VLOOKUP(L13&amp;V13,'טבלת עזר'!$F$2:$G$5,2,FALSE),"")</f>
        <v/>
      </c>
      <c r="AF13" s="33"/>
    </row>
    <row r="14" spans="2:34" ht="35.25" customHeight="1">
      <c r="B14" s="38" t="s">
        <v>40</v>
      </c>
      <c r="C14" s="29"/>
      <c r="D14" s="39"/>
      <c r="E14" s="39"/>
      <c r="F14" s="40"/>
      <c r="G14" s="39"/>
      <c r="H14" s="39"/>
      <c r="I14" s="39"/>
      <c r="J14" s="172"/>
      <c r="K14" s="172"/>
      <c r="L14" s="74"/>
      <c r="M14" s="29"/>
      <c r="N14" s="218" t="str">
        <f>IF(SUM(X14:AD14)&gt;0,SUM(X14:AD14),"")</f>
        <v/>
      </c>
      <c r="P14" s="31" t="b">
        <v>0</v>
      </c>
      <c r="Q14" s="31" t="b">
        <v>0</v>
      </c>
      <c r="R14" s="31" t="b">
        <v>0</v>
      </c>
      <c r="S14" s="31" t="b">
        <v>0</v>
      </c>
      <c r="T14" s="31" t="b">
        <v>0</v>
      </c>
      <c r="U14" s="31" t="b">
        <v>0</v>
      </c>
      <c r="V14" s="31" t="b">
        <v>0</v>
      </c>
      <c r="W14" s="113"/>
      <c r="X14" s="113" t="str">
        <f>IF(AND(P14=TRUE,$C14&gt;0),VLOOKUP($C14,תעריפים!$T$7:$AB$30,X$7),"")</f>
        <v/>
      </c>
      <c r="Y14" s="43" t="str">
        <f>IF(AND(Q14=TRUE,$C14&gt;0),VLOOKUP($C14,תעריפים!$T$7:$AB$30,Y$7),"")</f>
        <v/>
      </c>
      <c r="Z14" s="43" t="str">
        <f>IF(AND(R14= TRUE,C14&gt;0),'לא לבד'!$I$4,"")</f>
        <v/>
      </c>
      <c r="AA14" s="44" t="str">
        <f>IF(AND(U14=TRUE,C14&gt;0),VLOOKUP(C14,תעריפים!$T$54:$W$57,4),"")</f>
        <v/>
      </c>
      <c r="AB14" s="44" t="str">
        <f>IF(AND(S14=TRUE,C14&gt;0),'לא לבד'!$J$15,"")</f>
        <v/>
      </c>
      <c r="AC14" s="44" t="str">
        <f>IF(AND(T14=TRUE,$C14&gt;0),'לא לבד'!$K$15,"")</f>
        <v/>
      </c>
      <c r="AD14" s="44" t="str">
        <f>IF(K14&gt;0,VLOOKUP($C14,'מחלות קשות'!$A$10:$U$52,$AE14)*K14/1000,"")</f>
        <v/>
      </c>
      <c r="AE14" s="43" t="str">
        <f>IF(K14&gt;0,VLOOKUP(L14&amp;V14&amp;$J$14,'טבלת עזר'!$F$2:$G$21,2,FALSE),"")</f>
        <v/>
      </c>
      <c r="AF14" s="33"/>
    </row>
    <row r="15" spans="2:34" ht="9" customHeight="1">
      <c r="B15" s="45"/>
      <c r="C15" s="48"/>
      <c r="D15" s="47"/>
      <c r="E15" s="47"/>
      <c r="F15" s="47"/>
      <c r="G15" s="47"/>
      <c r="H15" s="47"/>
      <c r="I15" s="47"/>
      <c r="J15" s="47"/>
      <c r="K15" s="47"/>
      <c r="L15" s="46"/>
      <c r="M15" s="48"/>
      <c r="N15" s="51"/>
      <c r="P15" s="31"/>
      <c r="Q15" s="31"/>
      <c r="R15" s="31"/>
      <c r="S15" s="31"/>
      <c r="T15" s="31"/>
      <c r="U15" s="31"/>
      <c r="V15" s="31"/>
      <c r="W15" s="113"/>
      <c r="X15" s="114"/>
      <c r="Y15" s="114"/>
      <c r="Z15" s="114"/>
      <c r="AA15" s="44"/>
      <c r="AB15" s="44"/>
      <c r="AC15" s="44"/>
      <c r="AD15" s="44"/>
      <c r="AE15" s="43" t="str">
        <f>IF(K15&gt;0,VLOOKUP(L15&amp;V15,'טבלת עזר'!$F$2:$G$5,2,FALSE),"")</f>
        <v/>
      </c>
      <c r="AF15" s="33"/>
    </row>
    <row r="16" spans="2:34" ht="35.25" customHeight="1">
      <c r="B16" s="38" t="s">
        <v>51</v>
      </c>
      <c r="C16" s="29"/>
      <c r="D16" s="39"/>
      <c r="E16" s="39"/>
      <c r="F16" s="40"/>
      <c r="G16" s="39"/>
      <c r="H16" s="39"/>
      <c r="I16" s="39"/>
      <c r="J16" s="172"/>
      <c r="K16" s="172"/>
      <c r="L16" s="39"/>
      <c r="M16" s="40"/>
      <c r="N16" s="218" t="str">
        <f>IF(SUM(X16:AD16)&gt;0,SUM(X16:AD16),"")</f>
        <v/>
      </c>
      <c r="P16" s="31" t="b">
        <v>0</v>
      </c>
      <c r="Q16" s="31" t="b">
        <v>0</v>
      </c>
      <c r="R16" s="31" t="b">
        <v>0</v>
      </c>
      <c r="S16" s="31" t="b">
        <v>0</v>
      </c>
      <c r="T16" s="31" t="b">
        <v>0</v>
      </c>
      <c r="U16" s="31" t="b">
        <v>0</v>
      </c>
      <c r="V16" s="31" t="b">
        <v>0</v>
      </c>
      <c r="W16" s="113"/>
      <c r="X16" s="113" t="str">
        <f>IF(P16=TRUE,VLOOKUP($C16,תעריפים!$T$7:$AB$30,X$7),"")</f>
        <v/>
      </c>
      <c r="Y16" s="43" t="str">
        <f>IF(Q16=TRUE,VLOOKUP($C16,תעריפים!$T$7:$AB$30,Y$7),"")</f>
        <v/>
      </c>
      <c r="Z16" s="43" t="str">
        <f>IF(R16=TRUE,'לא לבד'!$I$5,"")</f>
        <v/>
      </c>
      <c r="AA16" s="44" t="str">
        <f>IF(AND(U16=TRUE,C16&gt;0),VLOOKUP(C16,תעריפים!$T$54:$W$57,4),"")</f>
        <v/>
      </c>
      <c r="AB16" s="44" t="str">
        <f>IF(AND(S16=TRUE,C16&gt;0),'לא לבד'!$J$16,"")</f>
        <v/>
      </c>
      <c r="AC16" s="44" t="str">
        <f>IF(AND(T16=TRUE,$C16&gt;0),'לא לבד'!$K$16,"")</f>
        <v/>
      </c>
      <c r="AD16" s="44" t="str">
        <f>IF(K16&gt;0,VLOOKUP($C16,'מחלות קשות'!$A$10:$I$52,$AE16)*K16/1000,"")</f>
        <v/>
      </c>
      <c r="AE16" s="43" t="str">
        <f>IF(K16&gt;0,2,"")</f>
        <v/>
      </c>
      <c r="AF16" s="33"/>
    </row>
    <row r="17" spans="2:34" ht="9" customHeight="1">
      <c r="B17" s="45"/>
      <c r="C17" s="48"/>
      <c r="D17" s="47"/>
      <c r="E17" s="47"/>
      <c r="F17" s="47"/>
      <c r="G17" s="47"/>
      <c r="H17" s="47"/>
      <c r="I17" s="47"/>
      <c r="J17" s="47"/>
      <c r="K17" s="47"/>
      <c r="L17" s="46"/>
      <c r="M17" s="48"/>
      <c r="N17" s="48"/>
      <c r="P17" s="31"/>
      <c r="Q17" s="31"/>
      <c r="R17" s="31"/>
      <c r="S17" s="31"/>
      <c r="T17" s="31"/>
      <c r="U17" s="31"/>
      <c r="V17" s="31"/>
      <c r="W17" s="113"/>
      <c r="X17" s="114"/>
      <c r="Y17" s="114"/>
      <c r="Z17" s="114"/>
      <c r="AA17" s="44"/>
      <c r="AB17" s="44"/>
      <c r="AC17" s="44"/>
      <c r="AD17" s="44"/>
      <c r="AE17" s="33"/>
      <c r="AF17" s="33"/>
    </row>
    <row r="18" spans="2:34" ht="35.25" customHeight="1">
      <c r="B18" s="38" t="s">
        <v>41</v>
      </c>
      <c r="C18" s="29"/>
      <c r="D18" s="39"/>
      <c r="E18" s="39"/>
      <c r="F18" s="39"/>
      <c r="G18" s="39"/>
      <c r="H18" s="39"/>
      <c r="I18" s="39"/>
      <c r="J18" s="172"/>
      <c r="K18" s="172"/>
      <c r="L18" s="39"/>
      <c r="M18" s="40"/>
      <c r="N18" s="218" t="str">
        <f>IF(SUM(X18:AD18)&gt;0,SUM(X18:AD18),"")</f>
        <v/>
      </c>
      <c r="P18" s="31" t="b">
        <v>0</v>
      </c>
      <c r="Q18" s="31" t="b">
        <v>0</v>
      </c>
      <c r="R18" s="31" t="b">
        <v>0</v>
      </c>
      <c r="S18" s="31" t="b">
        <v>0</v>
      </c>
      <c r="T18" s="31" t="b">
        <v>0</v>
      </c>
      <c r="U18" s="31" t="b">
        <v>0</v>
      </c>
      <c r="V18" s="31" t="b">
        <v>0</v>
      </c>
      <c r="W18" s="115"/>
      <c r="X18" s="115" t="str">
        <f>IF(P18=TRUE,VLOOKUP($C18,תעריפים!$T$7:$AB$30,X$7),"")</f>
        <v/>
      </c>
      <c r="Y18" s="43" t="str">
        <f>IF(Q18=TRUE,VLOOKUP($C18,תעריפים!$T$7:$AB$30,Y$7),"")</f>
        <v/>
      </c>
      <c r="Z18" s="43" t="str">
        <f>IF(R18=TRUE,'לא לבד'!$I$5,"")</f>
        <v/>
      </c>
      <c r="AA18" s="44" t="str">
        <f>IF(AND(U18=TRUE,C18&gt;0),VLOOKUP(C18,תעריפים!$T$54:$W$57,4),"")</f>
        <v/>
      </c>
      <c r="AB18" s="44" t="str">
        <f>IF(AND(S18=TRUE,C18&gt;0),'לא לבד'!$J$16,"")</f>
        <v/>
      </c>
      <c r="AC18" s="44" t="str">
        <f>IF(AND(T18=TRUE,$C18&gt;0),'לא לבד'!$K$16,"")</f>
        <v/>
      </c>
      <c r="AD18" s="44" t="str">
        <f>IF(K18&gt;0,VLOOKUP($C18,'מחלות קשות'!$A$10:$I$52,$AE18)*K18/1000,"")</f>
        <v/>
      </c>
      <c r="AE18" s="43" t="str">
        <f>IF(K18&gt;0,2,"")</f>
        <v/>
      </c>
      <c r="AF18" s="33"/>
    </row>
    <row r="19" spans="2:34" ht="9" customHeight="1">
      <c r="B19" s="45"/>
      <c r="C19" s="48"/>
      <c r="D19" s="47"/>
      <c r="E19" s="47"/>
      <c r="F19" s="47"/>
      <c r="G19" s="47"/>
      <c r="H19" s="47"/>
      <c r="I19" s="47"/>
      <c r="J19" s="47"/>
      <c r="K19" s="47"/>
      <c r="L19" s="46"/>
      <c r="M19" s="48"/>
      <c r="N19" s="48"/>
      <c r="P19" s="31"/>
      <c r="Q19" s="31"/>
      <c r="R19" s="31"/>
      <c r="S19" s="31"/>
      <c r="T19" s="31"/>
      <c r="U19" s="31"/>
      <c r="V19" s="31"/>
      <c r="W19" s="115"/>
      <c r="X19" s="41"/>
      <c r="Y19" s="41"/>
      <c r="Z19" s="41"/>
      <c r="AA19" s="44"/>
      <c r="AB19" s="44"/>
      <c r="AC19" s="44"/>
      <c r="AD19" s="44"/>
      <c r="AE19" s="33"/>
      <c r="AF19" s="33"/>
    </row>
    <row r="20" spans="2:34" ht="35.25" customHeight="1">
      <c r="B20" s="38" t="s">
        <v>42</v>
      </c>
      <c r="C20" s="29"/>
      <c r="D20" s="39"/>
      <c r="E20" s="39"/>
      <c r="F20" s="39"/>
      <c r="G20" s="39"/>
      <c r="H20" s="39"/>
      <c r="I20" s="39"/>
      <c r="J20" s="172"/>
      <c r="K20" s="172"/>
      <c r="L20" s="39"/>
      <c r="M20" s="40"/>
      <c r="N20" s="218" t="str">
        <f>IF(SUM(X20:AD20)&gt;0,SUM(X20:AD20),"")</f>
        <v/>
      </c>
      <c r="P20" s="31" t="b">
        <v>0</v>
      </c>
      <c r="Q20" s="31" t="b">
        <v>0</v>
      </c>
      <c r="R20" s="31" t="b">
        <v>0</v>
      </c>
      <c r="S20" s="31" t="b">
        <v>0</v>
      </c>
      <c r="T20" s="31" t="b">
        <v>0</v>
      </c>
      <c r="U20" s="31" t="b">
        <v>0</v>
      </c>
      <c r="V20" s="31" t="b">
        <v>0</v>
      </c>
      <c r="W20" s="115"/>
      <c r="X20" s="115" t="str">
        <f>IF(P20=TRUE,VLOOKUP($C20,תעריפים!$T$7:$AB$30,X$7),"")</f>
        <v/>
      </c>
      <c r="Y20" s="43" t="str">
        <f>IF(Q20=TRUE,VLOOKUP($C20,תעריפים!$T$7:$AB$30,Y$7),"")</f>
        <v/>
      </c>
      <c r="Z20" s="43" t="str">
        <f>IF(R20=TRUE,'לא לבד'!$I$5,"")</f>
        <v/>
      </c>
      <c r="AA20" s="44" t="str">
        <f>IF(AND(U20=TRUE,C20&gt;0),VLOOKUP(C20,תעריפים!$T$54:$W$57,4),"")</f>
        <v/>
      </c>
      <c r="AB20" s="44" t="str">
        <f>IF(AND(S20=TRUE,C20&gt;0),'לא לבד'!$J$16,"")</f>
        <v/>
      </c>
      <c r="AC20" s="44" t="str">
        <f>IF(AND(T20=TRUE,$C20&gt;0),'לא לבד'!$K$16,"")</f>
        <v/>
      </c>
      <c r="AD20" s="44" t="str">
        <f>IF(K20&gt;0,VLOOKUP($C20,'מחלות קשות'!$A$10:$I$52,$AE20)*K20/1000,"")</f>
        <v/>
      </c>
      <c r="AE20" s="43" t="str">
        <f>IF(K20&gt;0,2,"")</f>
        <v/>
      </c>
      <c r="AF20" s="33"/>
    </row>
    <row r="21" spans="2:34" ht="9" customHeight="1">
      <c r="B21" s="45"/>
      <c r="C21" s="48"/>
      <c r="D21" s="47"/>
      <c r="E21" s="47"/>
      <c r="F21" s="47"/>
      <c r="G21" s="47"/>
      <c r="H21" s="47"/>
      <c r="I21" s="47"/>
      <c r="J21" s="47"/>
      <c r="K21" s="47"/>
      <c r="L21" s="46"/>
      <c r="M21" s="48"/>
      <c r="N21" s="48"/>
      <c r="P21" s="31"/>
      <c r="Q21" s="31"/>
      <c r="R21" s="31"/>
      <c r="S21" s="31"/>
      <c r="T21" s="31"/>
      <c r="U21" s="31"/>
      <c r="V21" s="31"/>
      <c r="W21" s="115"/>
      <c r="X21" s="41"/>
      <c r="Y21" s="41"/>
      <c r="Z21" s="41"/>
      <c r="AA21" s="44"/>
      <c r="AB21" s="44"/>
      <c r="AC21" s="44"/>
      <c r="AD21" s="44"/>
      <c r="AE21" s="33"/>
      <c r="AF21" s="33"/>
    </row>
    <row r="22" spans="2:34" ht="35.25" customHeight="1">
      <c r="B22" s="38" t="s">
        <v>43</v>
      </c>
      <c r="C22" s="29"/>
      <c r="D22" s="39"/>
      <c r="E22" s="39"/>
      <c r="F22" s="39"/>
      <c r="G22" s="39"/>
      <c r="H22" s="39"/>
      <c r="I22" s="39"/>
      <c r="J22" s="172"/>
      <c r="K22" s="172"/>
      <c r="L22" s="39"/>
      <c r="M22" s="40"/>
      <c r="N22" s="218" t="str">
        <f>IF(SUM(X22:AD22)&gt;0,SUM(X22:AD22),"")</f>
        <v/>
      </c>
      <c r="P22" s="31" t="b">
        <v>0</v>
      </c>
      <c r="Q22" s="31" t="b">
        <v>0</v>
      </c>
      <c r="R22" s="31" t="b">
        <v>0</v>
      </c>
      <c r="S22" s="31" t="b">
        <v>0</v>
      </c>
      <c r="T22" s="31" t="b">
        <v>0</v>
      </c>
      <c r="U22" s="31" t="b">
        <v>0</v>
      </c>
      <c r="V22" s="31" t="b">
        <v>0</v>
      </c>
      <c r="W22" s="115"/>
      <c r="X22" s="115" t="str">
        <f>IF(AND(P22=TRUE,$X$31&gt;=3),0,IF(P22=TRUE,VLOOKUP($C20,תעריפים!$T$7:$AB$30,X$7),""))</f>
        <v/>
      </c>
      <c r="Y22" s="43" t="str">
        <f>IF(Q22=TRUE,0,"")</f>
        <v/>
      </c>
      <c r="Z22" s="43" t="str">
        <f>IF(R22=TRUE,'לא לבד'!$I$5,"")</f>
        <v/>
      </c>
      <c r="AA22" s="44" t="str">
        <f>IF(AND(U22=TRUE,C22&gt;0),VLOOKUP(C22,תעריפים!$T$54:$W$57,4),"")</f>
        <v/>
      </c>
      <c r="AB22" s="44" t="str">
        <f>IF(AND(S22=TRUE,C22&gt;0),'לא לבד'!$J$16,"")</f>
        <v/>
      </c>
      <c r="AC22" s="44" t="str">
        <f>IF(AND(T22=TRUE,$C22&gt;0),'לא לבד'!$K$16,"")</f>
        <v/>
      </c>
      <c r="AD22" s="44" t="str">
        <f>IF(K22&gt;0,VLOOKUP($C22,'מחלות קשות'!$A$10:$I$52,$AE22)*K22/1000,"")</f>
        <v/>
      </c>
      <c r="AE22" s="43" t="str">
        <f>IF(K22&gt;0,2,"")</f>
        <v/>
      </c>
      <c r="AF22" s="33"/>
    </row>
    <row r="23" spans="2:34" ht="9" customHeight="1">
      <c r="B23" s="45"/>
      <c r="C23" s="48"/>
      <c r="D23" s="47"/>
      <c r="E23" s="47"/>
      <c r="F23" s="47"/>
      <c r="G23" s="47"/>
      <c r="H23" s="47"/>
      <c r="I23" s="47"/>
      <c r="J23" s="47"/>
      <c r="K23" s="47"/>
      <c r="L23" s="46"/>
      <c r="M23" s="48"/>
      <c r="N23" s="48"/>
      <c r="P23" s="31"/>
      <c r="Q23" s="31"/>
      <c r="R23" s="31"/>
      <c r="S23" s="31"/>
      <c r="T23" s="31"/>
      <c r="U23" s="31"/>
      <c r="V23" s="31"/>
      <c r="W23" s="115"/>
      <c r="X23" s="41"/>
      <c r="Y23" s="41"/>
      <c r="Z23" s="41"/>
      <c r="AA23" s="44"/>
      <c r="AB23" s="44"/>
      <c r="AC23" s="44"/>
      <c r="AD23" s="44"/>
      <c r="AE23" s="33"/>
      <c r="AF23" s="33"/>
    </row>
    <row r="24" spans="2:34" ht="35.25" customHeight="1">
      <c r="B24" s="38" t="s">
        <v>44</v>
      </c>
      <c r="C24" s="29"/>
      <c r="D24" s="39"/>
      <c r="E24" s="39"/>
      <c r="F24" s="39"/>
      <c r="G24" s="39"/>
      <c r="H24" s="39"/>
      <c r="I24" s="39"/>
      <c r="J24" s="172"/>
      <c r="K24" s="172"/>
      <c r="L24" s="39"/>
      <c r="M24" s="40"/>
      <c r="N24" s="218" t="str">
        <f>IF(SUM(X24:AD24)&gt;0,SUM(X24:AD24),"")</f>
        <v/>
      </c>
      <c r="P24" s="31" t="b">
        <v>0</v>
      </c>
      <c r="Q24" s="31" t="b">
        <v>0</v>
      </c>
      <c r="R24" s="31" t="b">
        <v>0</v>
      </c>
      <c r="S24" s="31" t="b">
        <v>0</v>
      </c>
      <c r="T24" s="31" t="b">
        <v>0</v>
      </c>
      <c r="U24" s="31" t="b">
        <v>0</v>
      </c>
      <c r="V24" s="31" t="b">
        <v>0</v>
      </c>
      <c r="W24" s="115"/>
      <c r="X24" s="115" t="str">
        <f>IF(AND(P24=TRUE,$X$33&gt;=3),0,IF(P24=TRUE,VLOOKUP($C22,תעריפים!$T$7:$AB$30,X$7),""))</f>
        <v/>
      </c>
      <c r="Y24" s="43" t="str">
        <f>IF(Q24=TRUE,0,"")</f>
        <v/>
      </c>
      <c r="Z24" s="43" t="str">
        <f>IF(R24=TRUE,'לא לבד'!$I$5,"")</f>
        <v/>
      </c>
      <c r="AA24" s="44" t="str">
        <f>IF(AND(U24=TRUE,C24&gt;0),VLOOKUP(C24,תעריפים!$T$54:$W$57,4),"")</f>
        <v/>
      </c>
      <c r="AB24" s="44" t="str">
        <f>IF(AND(S24=TRUE,C24&gt;0),'לא לבד'!$J$16,"")</f>
        <v/>
      </c>
      <c r="AC24" s="44" t="str">
        <f>IF(AND(T24=TRUE,$C24&gt;0),'לא לבד'!$K$16,"")</f>
        <v/>
      </c>
      <c r="AD24" s="44" t="str">
        <f>IF(K24&gt;0,VLOOKUP($C24,'מחלות קשות'!$A$10:$I$52,$AE24)*K24/1000,"")</f>
        <v/>
      </c>
      <c r="AE24" s="43" t="str">
        <f>IF(K24&gt;0,2,"")</f>
        <v/>
      </c>
      <c r="AF24" s="33"/>
    </row>
    <row r="25" spans="2:34" ht="18.75">
      <c r="B25" s="53"/>
      <c r="C25" s="55"/>
      <c r="D25" s="55"/>
      <c r="E25" s="47"/>
      <c r="F25" s="47"/>
      <c r="G25" s="47"/>
      <c r="H25" s="47"/>
      <c r="I25" s="47"/>
      <c r="J25" s="47"/>
      <c r="K25" s="54"/>
      <c r="L25" s="55"/>
      <c r="M25" s="55"/>
      <c r="N25" s="56"/>
      <c r="P25" s="41"/>
      <c r="Q25" s="41"/>
      <c r="R25" s="41"/>
      <c r="S25" s="41"/>
      <c r="T25" s="41"/>
      <c r="U25" s="41"/>
      <c r="V25" s="41"/>
      <c r="W25" s="41"/>
      <c r="X25" s="41"/>
      <c r="Y25" s="33"/>
      <c r="Z25" s="44"/>
      <c r="AA25" s="44"/>
      <c r="AB25" s="44"/>
      <c r="AC25" s="44"/>
      <c r="AD25" s="33"/>
      <c r="AE25" s="33"/>
    </row>
    <row r="26" spans="2:34" ht="36.75" customHeight="1">
      <c r="B26" s="53"/>
      <c r="C26" s="55"/>
      <c r="D26" s="55"/>
      <c r="E26" s="35" t="s">
        <v>83</v>
      </c>
      <c r="F26" s="35" t="s">
        <v>105</v>
      </c>
      <c r="L26" s="55"/>
      <c r="M26" s="55"/>
      <c r="N26" s="56"/>
      <c r="P26" s="41"/>
      <c r="R26" s="35" t="s">
        <v>83</v>
      </c>
      <c r="S26" s="35" t="s">
        <v>105</v>
      </c>
      <c r="T26" s="35"/>
      <c r="V26" s="41"/>
      <c r="W26" s="41"/>
      <c r="X26" s="35"/>
      <c r="Y26" s="35"/>
      <c r="Z26" s="44"/>
      <c r="AA26" s="44"/>
      <c r="AB26" s="44"/>
      <c r="AC26" s="44"/>
      <c r="AD26" s="33"/>
      <c r="AE26" s="33"/>
    </row>
    <row r="27" spans="2:34" ht="35.25" customHeight="1">
      <c r="B27" s="306" t="s">
        <v>104</v>
      </c>
      <c r="C27" s="307"/>
      <c r="D27" s="308"/>
      <c r="E27" s="39"/>
      <c r="F27" s="39"/>
      <c r="G27" s="39"/>
      <c r="H27" s="39"/>
      <c r="I27" s="39"/>
      <c r="J27" s="39"/>
      <c r="K27" s="39"/>
      <c r="L27" s="39"/>
      <c r="M27" s="40"/>
      <c r="N27" s="165">
        <f>IF(SUM(X27:AD27)&gt;0,SUM(X27:AD27),0)</f>
        <v>0</v>
      </c>
      <c r="Q27" s="41"/>
      <c r="R27" s="31" t="b">
        <v>0</v>
      </c>
      <c r="S27" s="31" t="b">
        <v>0</v>
      </c>
      <c r="T27" s="31"/>
      <c r="V27" s="31"/>
      <c r="W27" s="41"/>
      <c r="X27" s="41" t="str">
        <f>IF(AND(R27=TRUE,ISNUMBER($N$12)),תעריפים!$U$43,"")</f>
        <v/>
      </c>
      <c r="Y27" s="41" t="str">
        <f>IF(AND(S27=TRUE),תעריפים!J49*Y29,"")</f>
        <v/>
      </c>
      <c r="Z27" s="43"/>
      <c r="AA27" s="43"/>
      <c r="AB27" s="43"/>
      <c r="AC27" s="43"/>
      <c r="AD27" s="43"/>
      <c r="AE27" s="44"/>
      <c r="AF27" s="44"/>
      <c r="AG27" s="33"/>
      <c r="AH27" s="33"/>
    </row>
    <row r="28" spans="2:34" ht="18.75">
      <c r="B28" s="53"/>
      <c r="C28" s="55"/>
      <c r="D28" s="55"/>
      <c r="E28" s="47"/>
      <c r="F28" s="47"/>
      <c r="G28" s="47"/>
      <c r="H28" s="47"/>
      <c r="I28" s="47"/>
      <c r="J28" s="47"/>
      <c r="K28" s="54"/>
      <c r="L28" s="55"/>
      <c r="M28" s="55"/>
      <c r="N28" s="56"/>
    </row>
    <row r="29" spans="2:34" ht="42.75">
      <c r="B29" s="33"/>
      <c r="C29" s="33"/>
      <c r="D29" s="33"/>
      <c r="E29" s="58"/>
      <c r="F29" s="58"/>
      <c r="G29" s="58"/>
      <c r="H29" s="58"/>
      <c r="I29" s="58"/>
      <c r="J29" s="58"/>
      <c r="K29" s="309" t="str">
        <f>B40</f>
        <v/>
      </c>
      <c r="L29" s="309"/>
      <c r="M29" s="309"/>
      <c r="N29" s="174">
        <f>SUM(N12:N27)</f>
        <v>0</v>
      </c>
      <c r="X29" s="162" t="s">
        <v>107</v>
      </c>
      <c r="Y29">
        <f>COUNTIF(C16:C24,"&lt;17")</f>
        <v>0</v>
      </c>
    </row>
    <row r="30" spans="2:34" ht="15">
      <c r="C30" s="58"/>
      <c r="D30" s="58"/>
      <c r="E30" s="73"/>
      <c r="F30" s="58"/>
      <c r="G30" s="58"/>
      <c r="H30" s="58"/>
      <c r="I30" s="58"/>
      <c r="J30" s="58"/>
      <c r="K30" s="57"/>
      <c r="L30" s="58"/>
      <c r="M30" s="58"/>
      <c r="N30" s="58"/>
    </row>
    <row r="31" spans="2:34">
      <c r="B31" s="59"/>
      <c r="C31" s="58"/>
      <c r="D31" s="58"/>
      <c r="E31" s="58"/>
      <c r="F31" s="58"/>
      <c r="G31" s="58"/>
      <c r="H31" s="58"/>
      <c r="I31" s="58"/>
      <c r="J31" s="58"/>
      <c r="K31" s="57"/>
      <c r="L31" s="58"/>
      <c r="M31" s="58"/>
      <c r="N31" s="58"/>
      <c r="V31" t="s">
        <v>109</v>
      </c>
      <c r="X31">
        <f>COUNTIF(P16:P24,TRUE)</f>
        <v>0</v>
      </c>
    </row>
    <row r="32" spans="2:34" ht="15.75">
      <c r="B32" s="70" t="s">
        <v>62</v>
      </c>
      <c r="D32" s="58"/>
      <c r="E32" s="58"/>
      <c r="F32" s="58"/>
      <c r="G32" s="58"/>
      <c r="H32" s="58"/>
      <c r="I32" s="58"/>
      <c r="J32" s="58"/>
      <c r="L32" s="69" t="s">
        <v>119</v>
      </c>
      <c r="N32" s="69">
        <f>תפריט!C39</f>
        <v>12160</v>
      </c>
    </row>
    <row r="33" spans="2:24">
      <c r="B33" s="59"/>
      <c r="C33" s="58"/>
      <c r="D33" s="58"/>
      <c r="E33" s="58"/>
      <c r="F33" s="58"/>
      <c r="G33" s="58"/>
      <c r="H33" s="58"/>
      <c r="I33" s="58"/>
      <c r="J33" s="58"/>
      <c r="K33" s="63"/>
      <c r="L33" s="58"/>
      <c r="M33" s="58"/>
      <c r="N33" s="58"/>
      <c r="V33" t="s">
        <v>109</v>
      </c>
      <c r="X33">
        <f>COUNTIF(P16:P22,P18)</f>
        <v>4</v>
      </c>
    </row>
    <row r="34" spans="2:24" ht="15">
      <c r="B34" s="69" t="s">
        <v>66</v>
      </c>
    </row>
    <row r="35" spans="2:24" ht="15">
      <c r="B35" s="69" t="s">
        <v>67</v>
      </c>
    </row>
    <row r="36" spans="2:24"/>
    <row r="37" spans="2:24" hidden="1"/>
    <row r="38" spans="2:24" hidden="1"/>
    <row r="39" spans="2:24" hidden="1"/>
    <row r="40" spans="2:24" hidden="1">
      <c r="B40" s="33" t="str">
        <f>IF(SUM(N12:N24)=0, "",IF(N29=(N12+N27),$B$41,IF(AND(N14&gt;0,SUM(N16:N24)=0),$B$42,$B$43)))</f>
        <v/>
      </c>
    </row>
    <row r="41" spans="2:24" hidden="1">
      <c r="B41" s="33" t="s">
        <v>49</v>
      </c>
    </row>
    <row r="42" spans="2:24" hidden="1">
      <c r="B42" s="33" t="s">
        <v>50</v>
      </c>
    </row>
    <row r="43" spans="2:24" hidden="1">
      <c r="B43" s="33" t="s">
        <v>48</v>
      </c>
    </row>
  </sheetData>
  <sheetProtection password="CC66" sheet="1" objects="1" scenarios="1" selectLockedCells="1"/>
  <mergeCells count="2">
    <mergeCell ref="B27:D27"/>
    <mergeCell ref="K29:M29"/>
  </mergeCells>
  <dataValidations count="7">
    <dataValidation type="whole" operator="lessThan" showInputMessage="1" showErrorMessage="1" error="סכום הביטוח המקסימלי לכיסוי הינו 200,000 ש&quot;ח,_x000a_או סכום הביטוח המקסימלי למרפא סרטן ומרפא ילדים_x000a_ לא יעלה על 250,000 ש&quot;ח" sqref="K25 K27">
      <formula1>MIN(200001,250001-#REF!)</formula1>
    </dataValidation>
    <dataValidation type="whole" showInputMessage="1" showErrorMessage="1" error="סכום הביטוח לכיסוי  בין 50,000  ל 500,000 ש&quot;ח_x000a_" sqref="K14 K12">
      <formula1>50000</formula1>
      <formula2>500000</formula2>
    </dataValidation>
    <dataValidation type="whole" showInputMessage="1" showErrorMessage="1" error="סכום הביטוח לכיסוי  בין 50,000  ל 250,000 ש&quot;ח_x000a_" sqref="K16 K24 K22 K20 K18">
      <formula1>50000</formula1>
      <formula2>250000</formula2>
    </dataValidation>
    <dataValidation type="list" allowBlank="1" showInputMessage="1" showErrorMessage="1" sqref="L12 L14">
      <formula1>"זכר,נקבה"</formula1>
    </dataValidation>
    <dataValidation type="whole" allowBlank="1" showInputMessage="1" showErrorMessage="1" error="טווח הגילאים  לילד משנה עד 21_x000a__x000a_" sqref="C22 C16 C20 C18 C24">
      <formula1>1</formula1>
      <formula2>21</formula2>
    </dataValidation>
    <dataValidation type="whole" allowBlank="1" showInputMessage="1" showErrorMessage="1" error="טווח הגילאים  18 עד 70 שנה_x000a__x000a_" sqref="C12 C14">
      <formula1>18</formula1>
      <formula2>70</formula2>
    </dataValidation>
    <dataValidation type="list" allowBlank="1" showInputMessage="1" showErrorMessage="1" sqref="J12 J24 J22 J20 J18 J16 J14">
      <formula1>"פלטינה, סרטן,ארד,כסף,זהב"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גיליון4">
    <tabColor rgb="FFF79646"/>
  </sheetPr>
  <dimension ref="A1:AG42"/>
  <sheetViews>
    <sheetView showGridLines="0" showRowColHeaders="0" rightToLeft="1" zoomScaleNormal="100" workbookViewId="0">
      <selection activeCell="C12" sqref="C12"/>
    </sheetView>
  </sheetViews>
  <sheetFormatPr defaultColWidth="0" defaultRowHeight="14.25" zeroHeight="1"/>
  <cols>
    <col min="1" max="2" width="9" style="33" customWidth="1"/>
    <col min="3" max="3" width="7" style="33" customWidth="1"/>
    <col min="4" max="6" width="10" style="33" customWidth="1"/>
    <col min="7" max="7" width="11.75" style="33" customWidth="1"/>
    <col min="8" max="9" width="10" style="33" customWidth="1"/>
    <col min="10" max="10" width="10.625" style="33" bestFit="1" customWidth="1"/>
    <col min="11" max="11" width="10" style="33" customWidth="1"/>
    <col min="12" max="12" width="8" style="33" customWidth="1"/>
    <col min="13" max="13" width="6.125" style="33" customWidth="1"/>
    <col min="14" max="14" width="13.625" style="33" customWidth="1"/>
    <col min="15" max="15" width="6.875" style="33" customWidth="1"/>
    <col min="16" max="24" width="9" style="33" hidden="1" customWidth="1"/>
    <col min="25" max="25" width="9.75" style="33" hidden="1" customWidth="1"/>
    <col min="26" max="16384" width="9" style="33" hidden="1"/>
  </cols>
  <sheetData>
    <row r="1" spans="2:33" ht="22.5" customHeight="1"/>
    <row r="2" spans="2:33"/>
    <row r="3" spans="2:33"/>
    <row r="4" spans="2:33"/>
    <row r="5" spans="2:33"/>
    <row r="6" spans="2:33"/>
    <row r="7" spans="2:33">
      <c r="X7" s="33">
        <v>3</v>
      </c>
      <c r="Y7" s="33">
        <v>6</v>
      </c>
    </row>
    <row r="8" spans="2:33"/>
    <row r="9" spans="2:33"/>
    <row r="10" spans="2:33" ht="46.5" customHeight="1">
      <c r="B10" s="35" t="s">
        <v>46</v>
      </c>
      <c r="C10" s="35" t="s">
        <v>19</v>
      </c>
      <c r="D10" s="35" t="s">
        <v>71</v>
      </c>
      <c r="E10" s="35" t="s">
        <v>117</v>
      </c>
      <c r="F10" s="35" t="s">
        <v>64</v>
      </c>
      <c r="G10" s="35" t="s">
        <v>165</v>
      </c>
      <c r="H10" s="35" t="s">
        <v>240</v>
      </c>
      <c r="I10" s="35" t="s">
        <v>238</v>
      </c>
      <c r="J10" s="35" t="s">
        <v>121</v>
      </c>
      <c r="K10" s="35" t="s">
        <v>100</v>
      </c>
      <c r="L10" s="35" t="s">
        <v>27</v>
      </c>
      <c r="M10" s="35" t="s">
        <v>47</v>
      </c>
      <c r="N10" s="35" t="s">
        <v>38</v>
      </c>
      <c r="P10" s="35" t="s">
        <v>71</v>
      </c>
      <c r="Q10" s="35" t="s">
        <v>85</v>
      </c>
      <c r="R10" s="35" t="s">
        <v>16</v>
      </c>
      <c r="S10" s="35" t="s">
        <v>230</v>
      </c>
      <c r="T10" s="35" t="s">
        <v>238</v>
      </c>
      <c r="U10" s="35" t="s">
        <v>84</v>
      </c>
      <c r="V10" s="35" t="s">
        <v>47</v>
      </c>
      <c r="W10" s="111"/>
      <c r="X10" s="35" t="s">
        <v>71</v>
      </c>
      <c r="Y10" s="35" t="s">
        <v>85</v>
      </c>
      <c r="Z10" s="35" t="s">
        <v>64</v>
      </c>
      <c r="AA10" s="35" t="s">
        <v>84</v>
      </c>
      <c r="AB10" s="35" t="s">
        <v>230</v>
      </c>
      <c r="AC10" s="35" t="s">
        <v>238</v>
      </c>
      <c r="AD10" s="35" t="s">
        <v>103</v>
      </c>
      <c r="AE10" s="33" t="s">
        <v>32</v>
      </c>
    </row>
    <row r="11" spans="2:33" ht="27" customHeight="1">
      <c r="L11" s="160"/>
      <c r="X11" s="112"/>
      <c r="Y11" s="112"/>
      <c r="Z11" s="112"/>
    </row>
    <row r="12" spans="2:33" ht="35.25" customHeight="1">
      <c r="B12" s="38" t="s">
        <v>39</v>
      </c>
      <c r="C12" s="29"/>
      <c r="D12" s="39"/>
      <c r="E12" s="39"/>
      <c r="F12" s="40"/>
      <c r="G12" s="39"/>
      <c r="H12" s="39"/>
      <c r="I12" s="39"/>
      <c r="J12" s="172"/>
      <c r="K12" s="172"/>
      <c r="L12" s="183"/>
      <c r="M12" s="40"/>
      <c r="N12" s="218" t="str">
        <f>IF(SUM(X12:AD12)&gt;0,SUM(X12:AD12),"")</f>
        <v/>
      </c>
      <c r="P12" s="182" t="b">
        <v>0</v>
      </c>
      <c r="Q12" s="182" t="b">
        <v>0</v>
      </c>
      <c r="R12" s="182" t="b">
        <v>0</v>
      </c>
      <c r="S12" s="182" t="b">
        <v>0</v>
      </c>
      <c r="T12" s="182" t="b">
        <v>0</v>
      </c>
      <c r="U12" s="181" t="b">
        <v>0</v>
      </c>
      <c r="V12" s="182" t="b">
        <v>0</v>
      </c>
      <c r="W12" s="114"/>
      <c r="X12" s="114" t="str">
        <f>IF(AND(P12=TRUE,$C12&gt;0),VLOOKUP($C12,תעריפים!$T$7:$AB$30,X$7),"")</f>
        <v/>
      </c>
      <c r="Y12" s="114" t="str">
        <f>IF(AND(Q12=TRUE,$C12&gt;0),VLOOKUP($C12,תעריפים!$T$7:$AB$30,Y$7),"")</f>
        <v/>
      </c>
      <c r="Z12" s="43" t="str">
        <f>IF(AND(R12=TRUE,C12&gt;0),'לא לבד'!I3,"")</f>
        <v/>
      </c>
      <c r="AA12" s="44" t="str">
        <f>IF(AND(U12=TRUE,C12&gt;0),VLOOKUP(C12,תעריפים!$T$54:$W$57,4),"")</f>
        <v/>
      </c>
      <c r="AB12" s="44" t="str">
        <f>IF(AND(S12=TRUE,$C12&gt;0),'לא לבד'!$J$14,"")</f>
        <v/>
      </c>
      <c r="AC12" s="44" t="str">
        <f>IF(AND(T12=TRUE,$C12&gt;0),'לא לבד'!$K$14,"")</f>
        <v/>
      </c>
      <c r="AD12" s="43" t="str">
        <f>IF(K12&gt;0,VLOOKUP($C12,'מחלות קשות'!$A$10:$U$52,$AE12)*K12/1000,"")</f>
        <v/>
      </c>
      <c r="AE12" s="44" t="str">
        <f>IF(K12&gt;0,VLOOKUP(L12&amp;V12&amp;$J$12,'טבלת עזר'!$F$2:$G$21,2,FALSE),"")</f>
        <v/>
      </c>
      <c r="AF12" s="44"/>
      <c r="AG12" s="43"/>
    </row>
    <row r="13" spans="2:33" ht="9" customHeight="1">
      <c r="B13" s="45"/>
      <c r="C13" s="48"/>
      <c r="D13" s="47"/>
      <c r="E13" s="47"/>
      <c r="F13" s="47"/>
      <c r="G13" s="47"/>
      <c r="H13" s="47"/>
      <c r="I13" s="47"/>
      <c r="J13" s="47"/>
      <c r="K13" s="47"/>
      <c r="L13" s="46"/>
      <c r="M13" s="48"/>
      <c r="N13" s="49"/>
      <c r="P13" s="37"/>
      <c r="Q13" s="37"/>
      <c r="R13" s="37"/>
      <c r="S13" s="37"/>
      <c r="T13" s="37"/>
      <c r="U13" s="42"/>
      <c r="V13" s="37"/>
      <c r="W13" s="114"/>
      <c r="X13" s="114"/>
      <c r="Y13" s="114"/>
      <c r="Z13" s="114"/>
      <c r="AA13" s="114"/>
      <c r="AB13" s="44"/>
      <c r="AC13" s="44"/>
      <c r="AD13" s="114"/>
      <c r="AE13" s="44" t="str">
        <f>IF(K13&gt;0,VLOOKUP(L13&amp;V13,'טבלת עזר'!$F$2:$G$5,2,FALSE),"")</f>
        <v/>
      </c>
      <c r="AF13" s="44"/>
      <c r="AG13" s="43"/>
    </row>
    <row r="14" spans="2:33" ht="35.25" customHeight="1">
      <c r="B14" s="38" t="s">
        <v>40</v>
      </c>
      <c r="C14" s="29"/>
      <c r="D14" s="39"/>
      <c r="E14" s="39"/>
      <c r="F14" s="40"/>
      <c r="G14" s="39"/>
      <c r="H14" s="39"/>
      <c r="I14" s="39"/>
      <c r="J14" s="172"/>
      <c r="K14" s="172"/>
      <c r="L14" s="183"/>
      <c r="M14" s="40"/>
      <c r="N14" s="218" t="str">
        <f>IF(SUM(X14:AD14)&gt;0,SUM(X14:AD14),"")</f>
        <v/>
      </c>
      <c r="P14" s="182" t="b">
        <v>0</v>
      </c>
      <c r="Q14" s="182" t="b">
        <v>0</v>
      </c>
      <c r="R14" s="181" t="b">
        <v>0</v>
      </c>
      <c r="S14" s="181" t="b">
        <v>0</v>
      </c>
      <c r="T14" s="181" t="b">
        <v>0</v>
      </c>
      <c r="U14" s="181" t="b">
        <v>0</v>
      </c>
      <c r="V14" s="181" t="b">
        <v>0</v>
      </c>
      <c r="W14" s="114"/>
      <c r="X14" s="114" t="str">
        <f>IF(AND(P14=TRUE,$C14&gt;0),VLOOKUP($C14,תעריפים!$T$7:$AB$30,X$7),"")</f>
        <v/>
      </c>
      <c r="Y14" s="114" t="str">
        <f>IF(AND(Q14=TRUE,$C14&gt;0),VLOOKUP($C14,תעריפים!$T$7:$AB$30,Y$7),"")</f>
        <v/>
      </c>
      <c r="Z14" s="43" t="str">
        <f>IF(AND(R14= TRUE,C14&gt;0),'לא לבד'!$I$4,"")</f>
        <v/>
      </c>
      <c r="AA14" s="44" t="str">
        <f>IF(AND(U14=TRUE,C14&gt;0),VLOOKUP(C14,תעריפים!$T$54:$W$57,4),"")</f>
        <v/>
      </c>
      <c r="AB14" s="44" t="str">
        <f>IF(AND(S14=TRUE,B14&gt;0),'לא לבד'!$J$15,"")</f>
        <v/>
      </c>
      <c r="AC14" s="44" t="str">
        <f>IF(AND(T14=TRUE,$C14&gt;0),'לא לבד'!$K$15,"")</f>
        <v/>
      </c>
      <c r="AD14" s="43" t="str">
        <f>IF(K14&gt;0,VLOOKUP($C14,'מחלות קשות'!$A$10:$U$52,$AE14)*K14/1000,"")</f>
        <v/>
      </c>
      <c r="AE14" s="44" t="str">
        <f>IF(K14&gt;0,VLOOKUP(L14&amp;V14&amp;$J$14,'טבלת עזר'!$F$2:$G$21,2,FALSE),"")</f>
        <v/>
      </c>
      <c r="AF14" s="44"/>
      <c r="AG14" s="43"/>
    </row>
    <row r="15" spans="2:33" ht="9" customHeight="1">
      <c r="B15" s="45"/>
      <c r="C15" s="48"/>
      <c r="D15" s="47"/>
      <c r="E15" s="47"/>
      <c r="F15" s="47"/>
      <c r="G15" s="47"/>
      <c r="H15" s="47"/>
      <c r="I15" s="47"/>
      <c r="J15" s="47"/>
      <c r="K15" s="47"/>
      <c r="L15" s="46"/>
      <c r="M15" s="48"/>
      <c r="N15" s="51"/>
      <c r="P15" s="42"/>
      <c r="Q15" s="42"/>
      <c r="R15" s="42"/>
      <c r="S15" s="42"/>
      <c r="T15" s="42"/>
      <c r="U15" s="42"/>
      <c r="V15" s="42"/>
      <c r="W15" s="114"/>
      <c r="X15" s="114"/>
      <c r="Y15" s="114"/>
      <c r="Z15" s="114"/>
      <c r="AA15" s="114"/>
      <c r="AB15" s="44"/>
      <c r="AC15" s="44"/>
      <c r="AD15" s="114"/>
      <c r="AE15" s="44" t="str">
        <f>IF(K15&gt;0,VLOOKUP(L15&amp;V15,'טבלת עזר'!$F$2:$G$5,2,FALSE),"")</f>
        <v/>
      </c>
      <c r="AF15" s="44"/>
      <c r="AG15" s="43"/>
    </row>
    <row r="16" spans="2:33" ht="35.25" customHeight="1">
      <c r="B16" s="38" t="s">
        <v>51</v>
      </c>
      <c r="C16" s="29"/>
      <c r="D16" s="39"/>
      <c r="E16" s="39"/>
      <c r="F16" s="40"/>
      <c r="G16" s="39"/>
      <c r="H16" s="39"/>
      <c r="I16" s="39"/>
      <c r="J16" s="172"/>
      <c r="K16" s="172"/>
      <c r="L16" s="39"/>
      <c r="M16" s="40"/>
      <c r="N16" s="218" t="str">
        <f>IF(SUM(X16:AD16)&gt;0,SUM(X16:AD16),"")</f>
        <v/>
      </c>
      <c r="P16" s="182" t="b">
        <v>0</v>
      </c>
      <c r="Q16" s="182" t="b">
        <v>0</v>
      </c>
      <c r="R16" s="181" t="b">
        <v>0</v>
      </c>
      <c r="S16" s="181" t="b">
        <v>0</v>
      </c>
      <c r="T16" s="181" t="b">
        <v>0</v>
      </c>
      <c r="U16" s="181" t="b">
        <v>0</v>
      </c>
      <c r="V16" s="181" t="b">
        <v>0</v>
      </c>
      <c r="W16" s="114"/>
      <c r="X16" s="114" t="str">
        <f>IF(AND(P16=TRUE,$C16&gt;0),VLOOKUP($C16,תעריפים!$T$7:$AB$30,X$7),"")</f>
        <v/>
      </c>
      <c r="Y16" s="114" t="str">
        <f>IF(Q16=TRUE,VLOOKUP($C16,תעריפים!$T$7:$AB$30,Y$7),"")</f>
        <v/>
      </c>
      <c r="Z16" s="43" t="str">
        <f>IF(R16=TRUE,'לא לבד'!$I$5,"")</f>
        <v/>
      </c>
      <c r="AA16" s="44" t="str">
        <f>IF(AND(U16=TRUE,C16&gt;0),VLOOKUP(C16,תעריפים!$T$54:$W$57,4),"")</f>
        <v/>
      </c>
      <c r="AB16" s="44" t="str">
        <f>IF(AND(S16=TRUE,B16&gt;0),'לא לבד'!$J$16,"")</f>
        <v/>
      </c>
      <c r="AC16" s="44" t="str">
        <f>IF(AND(T16=TRUE,$C16&gt;0),'לא לבד'!$K$16,"")</f>
        <v/>
      </c>
      <c r="AD16" s="43" t="str">
        <f>IF(K16&gt;0,VLOOKUP($C16,'מחלות קשות'!$A$10:$I$52,$AE16)*K16/1000,"")</f>
        <v/>
      </c>
      <c r="AE16" s="44" t="str">
        <f>IF(K16&gt;0,2,"")</f>
        <v/>
      </c>
      <c r="AF16" s="44"/>
      <c r="AG16" s="43"/>
    </row>
    <row r="17" spans="2:33" ht="9" customHeight="1">
      <c r="B17" s="45"/>
      <c r="C17" s="48"/>
      <c r="D17" s="47"/>
      <c r="E17" s="47"/>
      <c r="F17" s="47"/>
      <c r="G17" s="47"/>
      <c r="H17" s="47"/>
      <c r="I17" s="47"/>
      <c r="J17" s="47"/>
      <c r="K17" s="47"/>
      <c r="L17" s="46"/>
      <c r="M17" s="48"/>
      <c r="N17" s="48"/>
      <c r="P17" s="42"/>
      <c r="Q17" s="42"/>
      <c r="R17" s="42"/>
      <c r="S17" s="42"/>
      <c r="T17" s="42"/>
      <c r="U17" s="42"/>
      <c r="V17" s="42"/>
      <c r="W17" s="114"/>
      <c r="X17" s="114"/>
      <c r="Y17" s="114"/>
      <c r="Z17" s="114"/>
      <c r="AA17" s="114"/>
      <c r="AB17" s="44"/>
      <c r="AC17" s="44"/>
      <c r="AD17" s="114"/>
      <c r="AE17" s="44"/>
      <c r="AF17" s="44"/>
    </row>
    <row r="18" spans="2:33" ht="35.25" customHeight="1">
      <c r="B18" s="38" t="s">
        <v>41</v>
      </c>
      <c r="C18" s="29"/>
      <c r="D18" s="39"/>
      <c r="E18" s="39"/>
      <c r="F18" s="39"/>
      <c r="G18" s="39"/>
      <c r="H18" s="39"/>
      <c r="I18" s="39"/>
      <c r="J18" s="172"/>
      <c r="K18" s="172"/>
      <c r="L18" s="39"/>
      <c r="M18" s="40"/>
      <c r="N18" s="218" t="str">
        <f>IF(SUM(X18:AD18)&gt;0,SUM(X18:AD18),"")</f>
        <v/>
      </c>
      <c r="P18" s="182" t="b">
        <v>0</v>
      </c>
      <c r="Q18" s="182" t="b">
        <v>0</v>
      </c>
      <c r="R18" s="31" t="b">
        <v>0</v>
      </c>
      <c r="S18" s="31" t="b">
        <v>0</v>
      </c>
      <c r="T18" s="31" t="b">
        <v>0</v>
      </c>
      <c r="U18" s="31" t="b">
        <v>0</v>
      </c>
      <c r="V18" s="31" t="b">
        <v>0</v>
      </c>
      <c r="W18" s="114"/>
      <c r="X18" s="114" t="str">
        <f>IF(AND(P18=TRUE,$C18&gt;0),VLOOKUP($C18,תעריפים!$T$7:$AB$30,X$7),"")</f>
        <v/>
      </c>
      <c r="Y18" s="114" t="str">
        <f>IF(Q18=TRUE,VLOOKUP($C18,תעריפים!$T$7:$AB$30,Y$7),"")</f>
        <v/>
      </c>
      <c r="Z18" s="43" t="str">
        <f>IF(R18=TRUE,'לא לבד'!$I$5,"")</f>
        <v/>
      </c>
      <c r="AA18" s="44" t="str">
        <f>IF(AND(U18=TRUE,C18&gt;0),VLOOKUP(C18,תעריפים!$T$54:$W$57,4),"")</f>
        <v/>
      </c>
      <c r="AB18" s="44" t="str">
        <f>IF(AND(S18=TRUE,B18&gt;0),'לא לבד'!$J$16,"")</f>
        <v/>
      </c>
      <c r="AC18" s="44" t="str">
        <f>IF(AND(T18=TRUE,$C18&gt;0),'לא לבד'!$K$16,"")</f>
        <v/>
      </c>
      <c r="AD18" s="43" t="str">
        <f>IF(K18&gt;0,VLOOKUP($C18,'מחלות קשות'!$A$10:$I$52,$AE18)*K18/1000,"")</f>
        <v/>
      </c>
      <c r="AE18" s="44" t="str">
        <f>IF(K18&gt;0,2,"")</f>
        <v/>
      </c>
      <c r="AF18" s="44"/>
      <c r="AG18" s="43"/>
    </row>
    <row r="19" spans="2:33" ht="9" customHeight="1">
      <c r="B19" s="45"/>
      <c r="C19" s="48"/>
      <c r="D19" s="47"/>
      <c r="E19" s="47"/>
      <c r="F19" s="47"/>
      <c r="G19" s="47"/>
      <c r="H19" s="47"/>
      <c r="I19" s="47"/>
      <c r="J19" s="47"/>
      <c r="K19" s="47"/>
      <c r="L19" s="46"/>
      <c r="M19" s="48"/>
      <c r="N19" s="48"/>
      <c r="P19" s="52"/>
      <c r="Q19" s="52"/>
      <c r="R19" s="52"/>
      <c r="S19" s="52"/>
      <c r="T19" s="52"/>
      <c r="U19" s="52"/>
      <c r="V19" s="52"/>
      <c r="W19" s="114"/>
      <c r="X19" s="114"/>
      <c r="Y19" s="114"/>
      <c r="Z19" s="41"/>
      <c r="AA19" s="41"/>
      <c r="AB19" s="44"/>
      <c r="AC19" s="44"/>
      <c r="AD19" s="41"/>
      <c r="AE19" s="44"/>
      <c r="AF19" s="44"/>
    </row>
    <row r="20" spans="2:33" ht="35.25" customHeight="1">
      <c r="B20" s="38" t="s">
        <v>42</v>
      </c>
      <c r="C20" s="29"/>
      <c r="D20" s="39"/>
      <c r="E20" s="39"/>
      <c r="F20" s="39"/>
      <c r="G20" s="39"/>
      <c r="H20" s="39"/>
      <c r="I20" s="39"/>
      <c r="J20" s="172"/>
      <c r="K20" s="172"/>
      <c r="L20" s="39"/>
      <c r="M20" s="40"/>
      <c r="N20" s="218" t="str">
        <f>IF(SUM(X20:AD20)&gt;0,SUM(X20:AD20),"")</f>
        <v/>
      </c>
      <c r="P20" s="182" t="b">
        <v>0</v>
      </c>
      <c r="Q20" s="182" t="b">
        <v>0</v>
      </c>
      <c r="R20" s="31" t="b">
        <v>0</v>
      </c>
      <c r="S20" s="31" t="b">
        <v>0</v>
      </c>
      <c r="T20" s="31" t="b">
        <v>0</v>
      </c>
      <c r="U20" s="31" t="b">
        <v>0</v>
      </c>
      <c r="V20" s="31" t="b">
        <v>0</v>
      </c>
      <c r="W20" s="114"/>
      <c r="X20" s="114" t="str">
        <f>IF(AND(P20=TRUE,$C20&gt;0),VLOOKUP($C20,תעריפים!$T$7:$AB$30,X$7),"")</f>
        <v/>
      </c>
      <c r="Y20" s="114" t="str">
        <f>IF(Q20=TRUE,VLOOKUP($C20,תעריפים!$T$7:$AB$30,Y$7),"")</f>
        <v/>
      </c>
      <c r="Z20" s="43" t="str">
        <f>IF(R20=TRUE,'לא לבד'!$I$5,"")</f>
        <v/>
      </c>
      <c r="AA20" s="44" t="str">
        <f>IF(AND(U20=TRUE,C20&gt;0),VLOOKUP(C20,תעריפים!$T$54:$W$57,4),"")</f>
        <v/>
      </c>
      <c r="AB20" s="44" t="str">
        <f>IF(AND(S20=TRUE,B20&gt;0),'לא לבד'!$J$16,"")</f>
        <v/>
      </c>
      <c r="AC20" s="44" t="str">
        <f>IF(AND(T20=TRUE,$C20&gt;0),'לא לבד'!$K$16,"")</f>
        <v/>
      </c>
      <c r="AD20" s="43" t="str">
        <f>IF(K20&gt;0,VLOOKUP($C20,'מחלות קשות'!$A$10:$I$52,$AE20)*K20/1000,"")</f>
        <v/>
      </c>
      <c r="AE20" s="44" t="str">
        <f>IF(K20&gt;0,2,"")</f>
        <v/>
      </c>
      <c r="AF20" s="44"/>
      <c r="AG20" s="43"/>
    </row>
    <row r="21" spans="2:33" ht="9" customHeight="1">
      <c r="B21" s="45"/>
      <c r="C21" s="48"/>
      <c r="D21" s="47"/>
      <c r="E21" s="47"/>
      <c r="F21" s="47"/>
      <c r="G21" s="47"/>
      <c r="H21" s="47"/>
      <c r="I21" s="47"/>
      <c r="J21" s="47"/>
      <c r="K21" s="47"/>
      <c r="L21" s="46"/>
      <c r="M21" s="48"/>
      <c r="N21" s="48"/>
      <c r="P21" s="52"/>
      <c r="Q21" s="52"/>
      <c r="R21" s="52"/>
      <c r="S21" s="52"/>
      <c r="T21" s="52"/>
      <c r="U21" s="52"/>
      <c r="V21" s="52"/>
      <c r="W21" s="114"/>
      <c r="X21" s="114"/>
      <c r="Y21" s="114"/>
      <c r="Z21" s="41"/>
      <c r="AA21" s="41"/>
      <c r="AB21" s="44"/>
      <c r="AC21" s="44"/>
      <c r="AD21" s="41"/>
      <c r="AE21" s="44"/>
      <c r="AF21" s="44"/>
    </row>
    <row r="22" spans="2:33" ht="35.25" customHeight="1">
      <c r="B22" s="38" t="s">
        <v>43</v>
      </c>
      <c r="C22" s="29"/>
      <c r="D22" s="39"/>
      <c r="E22" s="39"/>
      <c r="F22" s="39"/>
      <c r="G22" s="39"/>
      <c r="H22" s="39"/>
      <c r="I22" s="39"/>
      <c r="J22" s="172"/>
      <c r="K22" s="172"/>
      <c r="L22" s="39"/>
      <c r="M22" s="40"/>
      <c r="N22" s="218" t="str">
        <f>IF(SUM(X22:AD22)&gt;0,SUM(X22:AD22),"")</f>
        <v/>
      </c>
      <c r="P22" s="182" t="b">
        <v>0</v>
      </c>
      <c r="Q22" s="182" t="b">
        <v>0</v>
      </c>
      <c r="R22" s="31" t="b">
        <v>0</v>
      </c>
      <c r="S22" s="31" t="b">
        <v>0</v>
      </c>
      <c r="T22" s="31" t="b">
        <v>0</v>
      </c>
      <c r="U22" s="31" t="b">
        <v>0</v>
      </c>
      <c r="V22" s="31" t="b">
        <v>0</v>
      </c>
      <c r="W22" s="114"/>
      <c r="X22" s="114" t="str">
        <f>IF(AND(P22=TRUE,$X$30&gt;=3),0,IF(P22=TRUE,VLOOKUP($C20,תעריפים!$T$7:$AB$30,X$7),""))</f>
        <v/>
      </c>
      <c r="Y22" s="114" t="str">
        <f>IF(S22=TRUE,0,"")</f>
        <v/>
      </c>
      <c r="Z22" s="43" t="str">
        <f>IF(R22=TRUE,'לא לבד'!$I$5,"")</f>
        <v/>
      </c>
      <c r="AA22" s="44" t="str">
        <f>IF(AND(U22=TRUE,C22&gt;0),VLOOKUP(C22,תעריפים!$T$54:$W$57,4),"")</f>
        <v/>
      </c>
      <c r="AB22" s="44" t="str">
        <f>IF(AND(S22=TRUE,B22&gt;0),'לא לבד'!$J$16,"")</f>
        <v/>
      </c>
      <c r="AC22" s="44" t="str">
        <f>IF(AND(T22=TRUE,$C22&gt;0),'לא לבד'!$K$16,"")</f>
        <v/>
      </c>
      <c r="AD22" s="43" t="str">
        <f>IF(K22&gt;0,VLOOKUP($C22,'מחלות קשות'!$A$10:$I$52,$AE22)*K22/1000,"")</f>
        <v/>
      </c>
      <c r="AE22" s="44" t="str">
        <f>IF(K22&gt;0,2,"")</f>
        <v/>
      </c>
      <c r="AF22" s="44"/>
      <c r="AG22" s="43"/>
    </row>
    <row r="23" spans="2:33" ht="9" customHeight="1">
      <c r="B23" s="45"/>
      <c r="C23" s="48"/>
      <c r="D23" s="47"/>
      <c r="E23" s="47"/>
      <c r="F23" s="47"/>
      <c r="G23" s="47"/>
      <c r="H23" s="47"/>
      <c r="I23" s="47"/>
      <c r="J23" s="47"/>
      <c r="K23" s="47"/>
      <c r="L23" s="46"/>
      <c r="M23" s="48"/>
      <c r="N23" s="48"/>
      <c r="P23" s="52"/>
      <c r="Q23" s="52"/>
      <c r="R23" s="52"/>
      <c r="S23" s="52"/>
      <c r="T23" s="52"/>
      <c r="U23" s="52"/>
      <c r="V23" s="52"/>
      <c r="W23" s="114"/>
      <c r="X23" s="114"/>
      <c r="Y23" s="114"/>
      <c r="Z23" s="41"/>
      <c r="AA23" s="41"/>
      <c r="AB23" s="44"/>
      <c r="AC23" s="44"/>
      <c r="AD23" s="41"/>
      <c r="AE23" s="44"/>
      <c r="AF23" s="44"/>
    </row>
    <row r="24" spans="2:33" ht="35.25" customHeight="1">
      <c r="B24" s="38" t="s">
        <v>44</v>
      </c>
      <c r="C24" s="29"/>
      <c r="D24" s="39"/>
      <c r="E24" s="39"/>
      <c r="F24" s="39"/>
      <c r="G24" s="39"/>
      <c r="H24" s="39"/>
      <c r="I24" s="39"/>
      <c r="J24" s="172"/>
      <c r="K24" s="172"/>
      <c r="L24" s="39"/>
      <c r="M24" s="40"/>
      <c r="N24" s="218" t="str">
        <f>IF(SUM(X24:AD24)&gt;0,SUM(X24:AD24),"")</f>
        <v/>
      </c>
      <c r="P24" s="182" t="b">
        <v>0</v>
      </c>
      <c r="Q24" s="182" t="b">
        <v>0</v>
      </c>
      <c r="R24" s="31" t="b">
        <v>0</v>
      </c>
      <c r="S24" s="31" t="b">
        <v>0</v>
      </c>
      <c r="T24" s="31" t="b">
        <v>0</v>
      </c>
      <c r="U24" s="31" t="b">
        <v>0</v>
      </c>
      <c r="V24" s="31" t="b">
        <v>0</v>
      </c>
      <c r="W24" s="114"/>
      <c r="X24" s="114" t="str">
        <f>IF(AND(P24=TRUE,$X$30&gt;=3),0,IF(P24=TRUE,VLOOKUP($C22,תעריפים!$T$7:$AB$30,X$7),""))</f>
        <v/>
      </c>
      <c r="Y24" s="114" t="str">
        <f>IF(S24=TRUE,0,"")</f>
        <v/>
      </c>
      <c r="Z24" s="43" t="str">
        <f>IF(R24=TRUE,'לא לבד'!$I$5,"")</f>
        <v/>
      </c>
      <c r="AA24" s="44" t="str">
        <f>IF(AND(U24=TRUE,C24&gt;0),VLOOKUP(C24,תעריפים!$T$54:$W$57,4),"")</f>
        <v/>
      </c>
      <c r="AB24" s="44" t="str">
        <f>IF(AND(S24=TRUE,B24&gt;0),'לא לבד'!$J$16,"")</f>
        <v/>
      </c>
      <c r="AC24" s="44" t="str">
        <f>IF(AND(T24=TRUE,$C24&gt;0),'לא לבד'!$K$16,"")</f>
        <v/>
      </c>
      <c r="AD24" s="43" t="str">
        <f>IF(K24&gt;0,VLOOKUP($C24,'מחלות קשות'!$A$10:$I$52,$AE24)*K24/1000,"")</f>
        <v/>
      </c>
      <c r="AE24" s="44" t="str">
        <f>IF(K24&gt;0,2,"")</f>
        <v/>
      </c>
      <c r="AF24" s="44"/>
      <c r="AG24" s="43"/>
    </row>
    <row r="25" spans="2:33" ht="18.75">
      <c r="B25" s="53"/>
      <c r="C25" s="55"/>
      <c r="D25" s="55"/>
      <c r="E25" s="47"/>
      <c r="F25" s="47"/>
      <c r="G25" s="47"/>
      <c r="H25" s="47"/>
      <c r="I25" s="47"/>
      <c r="J25" s="47"/>
      <c r="K25" s="54"/>
      <c r="L25" s="55"/>
      <c r="M25" s="55"/>
      <c r="N25" s="56"/>
      <c r="P25" s="41"/>
      <c r="Q25" s="41"/>
      <c r="R25" s="41"/>
      <c r="S25" s="41"/>
      <c r="T25" s="41"/>
      <c r="U25" s="41"/>
      <c r="V25" s="41"/>
      <c r="W25" s="41"/>
      <c r="X25" s="41"/>
      <c r="Z25" s="44"/>
      <c r="AA25" s="44"/>
    </row>
    <row r="26" spans="2:33" ht="36.75" customHeight="1">
      <c r="B26" s="53"/>
      <c r="C26" s="55"/>
      <c r="D26" s="55"/>
      <c r="E26" s="35" t="s">
        <v>83</v>
      </c>
      <c r="F26" s="35" t="s">
        <v>105</v>
      </c>
      <c r="G26" s="35" t="s">
        <v>106</v>
      </c>
      <c r="H26" s="35"/>
      <c r="I26" s="35"/>
      <c r="J26" s="54"/>
      <c r="K26" s="54"/>
      <c r="L26" s="55"/>
      <c r="M26" s="55"/>
      <c r="N26" s="56"/>
      <c r="P26" s="41"/>
      <c r="Q26" s="35" t="s">
        <v>83</v>
      </c>
      <c r="R26" s="35" t="s">
        <v>105</v>
      </c>
      <c r="S26" s="35" t="s">
        <v>106</v>
      </c>
      <c r="T26" s="35"/>
      <c r="V26" s="41"/>
      <c r="W26" s="41"/>
      <c r="X26" s="35" t="s">
        <v>83</v>
      </c>
      <c r="Y26" s="35" t="s">
        <v>105</v>
      </c>
      <c r="Z26" s="35" t="s">
        <v>106</v>
      </c>
      <c r="AA26" s="44"/>
    </row>
    <row r="27" spans="2:33" ht="35.25" customHeight="1">
      <c r="B27" s="310" t="s">
        <v>104</v>
      </c>
      <c r="C27" s="311"/>
      <c r="D27" s="312"/>
      <c r="E27" s="39"/>
      <c r="F27" s="39"/>
      <c r="G27" s="39"/>
      <c r="H27" s="39"/>
      <c r="I27" s="39"/>
      <c r="J27" s="39"/>
      <c r="K27" s="39"/>
      <c r="L27" s="40"/>
      <c r="M27" s="40"/>
      <c r="N27" s="165">
        <f>IF(SUM(X27:AD27)&gt;0,SUM(X27:AD27),0)</f>
        <v>0</v>
      </c>
      <c r="P27" s="41"/>
      <c r="Q27" s="31" t="b">
        <v>0</v>
      </c>
      <c r="R27" s="31" t="b">
        <v>0</v>
      </c>
      <c r="S27" s="31" t="b">
        <v>0</v>
      </c>
      <c r="T27" s="31"/>
      <c r="V27" s="41"/>
      <c r="W27" s="41"/>
      <c r="X27" s="43" t="str">
        <f>IF(AND(Q27=TRUE,ISNUMBER($N$12)),תעריפים!$U$43,"")</f>
        <v/>
      </c>
      <c r="Y27" s="43" t="str">
        <f>IF(AND(R27=TRUE),תעריפים!J49*$Y$29,"")</f>
        <v/>
      </c>
      <c r="Z27" s="43" t="str">
        <f>IF(AND(S27=TRUE),תעריפים!K49*$Y$29,"")</f>
        <v/>
      </c>
      <c r="AA27" s="44"/>
    </row>
    <row r="28" spans="2:33" ht="18.75">
      <c r="B28" s="53"/>
      <c r="C28" s="55"/>
      <c r="D28" s="55"/>
      <c r="E28" s="47"/>
      <c r="F28" s="47"/>
      <c r="G28" s="47"/>
      <c r="H28" s="47"/>
      <c r="I28" s="47"/>
      <c r="J28" s="47"/>
      <c r="K28" s="54"/>
      <c r="L28" s="55"/>
      <c r="M28" s="55"/>
      <c r="N28" s="56"/>
    </row>
    <row r="29" spans="2:33" ht="27.75" customHeight="1">
      <c r="E29" s="58"/>
      <c r="F29" s="175"/>
      <c r="G29" s="58"/>
      <c r="H29" s="58"/>
      <c r="I29" s="58"/>
      <c r="J29" s="58"/>
      <c r="K29" s="309" t="str">
        <f>B39</f>
        <v/>
      </c>
      <c r="L29" s="309"/>
      <c r="M29" s="309"/>
      <c r="N29" s="174">
        <f>SUM(N12:N27)</f>
        <v>0</v>
      </c>
      <c r="X29" s="176" t="s">
        <v>107</v>
      </c>
      <c r="Y29" s="180">
        <f>COUNTIF(C16:C24,"&lt;17")</f>
        <v>0</v>
      </c>
    </row>
    <row r="30" spans="2:33">
      <c r="B30" s="59"/>
      <c r="C30" s="58"/>
      <c r="D30" s="58"/>
      <c r="E30" s="58"/>
      <c r="F30" s="58"/>
      <c r="G30" s="58"/>
      <c r="H30" s="58"/>
      <c r="I30" s="58"/>
      <c r="J30" s="58"/>
      <c r="V30" s="33" t="s">
        <v>109</v>
      </c>
      <c r="X30" s="180">
        <f>COUNTIF(P16:P24,TRUE)</f>
        <v>0</v>
      </c>
    </row>
    <row r="31" spans="2:33" ht="15">
      <c r="D31" s="58"/>
      <c r="E31" s="58"/>
      <c r="F31" s="58"/>
      <c r="G31" s="58"/>
      <c r="H31" s="58"/>
      <c r="I31" s="58"/>
      <c r="J31" s="58"/>
      <c r="K31" s="69" t="s">
        <v>119</v>
      </c>
      <c r="N31" s="69">
        <f>תפריט!C39</f>
        <v>12160</v>
      </c>
    </row>
    <row r="32" spans="2:33" ht="15.75">
      <c r="B32" s="70" t="s">
        <v>62</v>
      </c>
      <c r="C32" s="58"/>
      <c r="D32" s="58"/>
      <c r="E32" s="58"/>
      <c r="F32" s="58"/>
      <c r="G32" s="58"/>
      <c r="H32" s="58"/>
      <c r="I32" s="58"/>
      <c r="J32" s="58"/>
      <c r="K32" s="63"/>
      <c r="L32" s="58"/>
      <c r="M32" s="58"/>
      <c r="N32" s="58"/>
      <c r="V32" s="33" t="s">
        <v>109</v>
      </c>
      <c r="X32" s="180">
        <f>COUNTIF(P16:P22,P18)</f>
        <v>4</v>
      </c>
    </row>
    <row r="33" spans="2:11" ht="15">
      <c r="B33" s="69" t="s">
        <v>66</v>
      </c>
    </row>
    <row r="34" spans="2:11" ht="15">
      <c r="B34" s="69" t="s">
        <v>67</v>
      </c>
    </row>
    <row r="35" spans="2:11">
      <c r="B35" s="177"/>
    </row>
    <row r="36" spans="2:11">
      <c r="B36" s="60"/>
      <c r="F36" s="60"/>
      <c r="G36" s="60"/>
      <c r="H36" s="60"/>
      <c r="I36" s="60"/>
      <c r="J36" s="60"/>
      <c r="K36" s="60"/>
    </row>
    <row r="37" spans="2:11" hidden="1">
      <c r="F37" s="60"/>
      <c r="G37" s="60"/>
      <c r="H37" s="60"/>
      <c r="I37" s="60"/>
      <c r="J37" s="60"/>
      <c r="K37" s="60"/>
    </row>
    <row r="38" spans="2:11" hidden="1">
      <c r="B38" s="60"/>
      <c r="F38" s="60"/>
      <c r="G38" s="60"/>
      <c r="H38" s="60"/>
      <c r="I38" s="60"/>
      <c r="J38" s="60"/>
      <c r="K38" s="60"/>
    </row>
    <row r="39" spans="2:11" hidden="1">
      <c r="B39" s="33" t="str">
        <f>IF(SUM(N12:N24)=0, "",IF(N29=(N12+N27),$B$40,IF(AND(N14&gt;0,SUM(N16:N24)=0),$B$41,$B$42)))</f>
        <v/>
      </c>
    </row>
    <row r="40" spans="2:11" hidden="1">
      <c r="B40" s="33" t="s">
        <v>49</v>
      </c>
    </row>
    <row r="41" spans="2:11" hidden="1">
      <c r="B41" s="33" t="s">
        <v>50</v>
      </c>
    </row>
    <row r="42" spans="2:11" hidden="1">
      <c r="B42" s="33" t="s">
        <v>48</v>
      </c>
    </row>
  </sheetData>
  <sheetProtection password="CC66" sheet="1" objects="1" scenarios="1" selectLockedCells="1"/>
  <mergeCells count="2">
    <mergeCell ref="B27:D27"/>
    <mergeCell ref="K29:M29"/>
  </mergeCells>
  <dataValidations count="7">
    <dataValidation type="whole" operator="lessThan" showInputMessage="1" showErrorMessage="1" error="סכום הביטוח המקסימלי לכיסוי הינו 200,000 ש&quot;ח,_x000a_או סכום הביטוח המקסימלי למרפא סרטן ומרפא ילדים_x000a_ לא יעלה על 250,000 ש&quot;ח" sqref="K25:K27">
      <formula1>MIN(200001,250001-#REF!)</formula1>
    </dataValidation>
    <dataValidation type="whole" showInputMessage="1" showErrorMessage="1" error="סכום הביטוח לכיסוי  בין 50,000  ל 500,000 ש&quot;ח_x000a_" sqref="K12 K14">
      <formula1>50000</formula1>
      <formula2>500000</formula2>
    </dataValidation>
    <dataValidation type="whole" showInputMessage="1" showErrorMessage="1" error="סכום הביטוח לכיסוי  בין 50,000  ל 250,000 ש&quot;ח_x000a_" sqref="K16 K24 K22 K20 K18">
      <formula1>50000</formula1>
      <formula2>250000</formula2>
    </dataValidation>
    <dataValidation type="list" allowBlank="1" showInputMessage="1" showErrorMessage="1" sqref="L12 L14">
      <formula1>"זכר,נקבה"</formula1>
    </dataValidation>
    <dataValidation type="whole" allowBlank="1" showInputMessage="1" showErrorMessage="1" error="טווח הגילאים  לילד משנה עד 21_x000a__x000a_" sqref="C22 C16 C20 C18 C24">
      <formula1>1</formula1>
      <formula2>21</formula2>
    </dataValidation>
    <dataValidation type="list" allowBlank="1" showInputMessage="1" showErrorMessage="1" sqref="J12 J24 J22 J20 J18 J16 J14">
      <formula1>"פלטינה, סרטן,ארד,כסף,זהב"</formula1>
    </dataValidation>
    <dataValidation type="whole" allowBlank="1" showInputMessage="1" showErrorMessage="1" error="טווח הגילאים  18 עד 70 שנה_x000a__x000a_" sqref="C12 C14">
      <formula1>18</formula1>
      <formula2>70</formula2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גיליון9">
    <tabColor rgb="FFF79646"/>
  </sheetPr>
  <dimension ref="A1:AH218"/>
  <sheetViews>
    <sheetView showGridLines="0" showRowColHeaders="0" rightToLeft="1" zoomScaleNormal="100" workbookViewId="0">
      <selection activeCell="C12" sqref="C12"/>
    </sheetView>
  </sheetViews>
  <sheetFormatPr defaultColWidth="0" defaultRowHeight="14.25"/>
  <cols>
    <col min="1" max="1" width="9" customWidth="1"/>
    <col min="2" max="2" width="9" style="33" customWidth="1"/>
    <col min="3" max="3" width="7" style="33" customWidth="1"/>
    <col min="4" max="4" width="10" style="33" customWidth="1"/>
    <col min="5" max="5" width="11.125" style="33" customWidth="1"/>
    <col min="6" max="8" width="10.375" style="33" customWidth="1"/>
    <col min="9" max="9" width="10.875" style="33" customWidth="1"/>
    <col min="10" max="10" width="12" style="33" customWidth="1"/>
    <col min="11" max="11" width="8.375" style="33" customWidth="1"/>
    <col min="12" max="12" width="11.375" style="33" customWidth="1"/>
    <col min="13" max="13" width="6.875" style="33" customWidth="1"/>
    <col min="14" max="14" width="7.375" style="33" customWidth="1"/>
    <col min="15" max="15" width="11.625" style="33" customWidth="1"/>
    <col min="16" max="16" width="9" customWidth="1"/>
    <col min="17" max="22" width="9" hidden="1" customWidth="1"/>
    <col min="23" max="23" width="12.375" hidden="1" customWidth="1"/>
    <col min="24" max="34" width="0" hidden="1" customWidth="1"/>
    <col min="35" max="16384" width="9" hidden="1"/>
  </cols>
  <sheetData>
    <row r="1" spans="1:34">
      <c r="A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</row>
    <row r="2" spans="1:34" ht="15">
      <c r="A2" s="33"/>
      <c r="B2" s="194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</row>
    <row r="3" spans="1:34">
      <c r="A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</row>
    <row r="4" spans="1:34">
      <c r="A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</row>
    <row r="5" spans="1:34">
      <c r="A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</row>
    <row r="6" spans="1:34">
      <c r="A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</row>
    <row r="7" spans="1:34">
      <c r="A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>
        <v>5</v>
      </c>
      <c r="AA7" s="33">
        <v>5</v>
      </c>
      <c r="AB7" s="33">
        <v>6</v>
      </c>
      <c r="AC7" s="33"/>
      <c r="AD7" s="33"/>
      <c r="AE7" s="33"/>
      <c r="AF7" s="33"/>
      <c r="AG7" s="33"/>
      <c r="AH7" s="33"/>
    </row>
    <row r="8" spans="1:34">
      <c r="A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</row>
    <row r="9" spans="1:34">
      <c r="A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</row>
    <row r="10" spans="1:34" s="33" customFormat="1" ht="46.5" customHeight="1">
      <c r="B10" s="35" t="s">
        <v>46</v>
      </c>
      <c r="C10" s="35" t="s">
        <v>19</v>
      </c>
      <c r="D10" s="35" t="s">
        <v>132</v>
      </c>
      <c r="E10" s="35" t="s">
        <v>73</v>
      </c>
      <c r="F10" s="35" t="s">
        <v>117</v>
      </c>
      <c r="G10" s="35" t="s">
        <v>64</v>
      </c>
      <c r="H10" s="35" t="s">
        <v>240</v>
      </c>
      <c r="I10" s="35" t="s">
        <v>231</v>
      </c>
      <c r="J10" s="35" t="s">
        <v>165</v>
      </c>
      <c r="K10" s="35" t="s">
        <v>121</v>
      </c>
      <c r="L10" s="35" t="s">
        <v>100</v>
      </c>
      <c r="M10" s="35" t="s">
        <v>27</v>
      </c>
      <c r="N10" s="35" t="s">
        <v>47</v>
      </c>
      <c r="O10" s="35" t="s">
        <v>38</v>
      </c>
      <c r="Q10" s="35" t="s">
        <v>132</v>
      </c>
      <c r="R10" s="35" t="s">
        <v>73</v>
      </c>
      <c r="S10" s="35" t="s">
        <v>117</v>
      </c>
      <c r="T10" s="35" t="s">
        <v>64</v>
      </c>
      <c r="U10" s="35" t="s">
        <v>232</v>
      </c>
      <c r="V10" s="35" t="s">
        <v>231</v>
      </c>
      <c r="W10" s="35" t="s">
        <v>239</v>
      </c>
      <c r="X10" s="35" t="s">
        <v>52</v>
      </c>
      <c r="Y10" s="111"/>
      <c r="Z10" s="35" t="s">
        <v>132</v>
      </c>
      <c r="AA10" s="35" t="s">
        <v>73</v>
      </c>
      <c r="AB10" s="35" t="s">
        <v>85</v>
      </c>
      <c r="AC10" s="35" t="s">
        <v>64</v>
      </c>
      <c r="AD10" s="35" t="s">
        <v>230</v>
      </c>
      <c r="AE10" s="35" t="s">
        <v>231</v>
      </c>
      <c r="AF10" s="35" t="s">
        <v>84</v>
      </c>
      <c r="AG10" s="35" t="s">
        <v>103</v>
      </c>
      <c r="AH10" s="33" t="s">
        <v>32</v>
      </c>
    </row>
    <row r="11" spans="1:34" s="33" customFormat="1" ht="27" customHeight="1">
      <c r="S11" s="36"/>
      <c r="T11" s="36"/>
      <c r="U11" s="36"/>
      <c r="V11" s="36"/>
      <c r="W11" s="36"/>
      <c r="X11" s="37"/>
      <c r="Y11" s="112"/>
      <c r="Z11" s="112"/>
    </row>
    <row r="12" spans="1:34" s="33" customFormat="1" ht="35.25" customHeight="1">
      <c r="B12" s="38" t="s">
        <v>39</v>
      </c>
      <c r="C12" s="29"/>
      <c r="D12" s="39"/>
      <c r="E12" s="39"/>
      <c r="F12" s="40"/>
      <c r="G12" s="39"/>
      <c r="H12" s="39"/>
      <c r="I12" s="39"/>
      <c r="J12" s="39"/>
      <c r="K12" s="172"/>
      <c r="L12" s="172"/>
      <c r="M12" s="29"/>
      <c r="N12" s="39"/>
      <c r="O12" s="218" t="str">
        <f>IF(SUM(Z12:AG12)&gt;0,SUM(Z12:AG12),"")</f>
        <v/>
      </c>
      <c r="Q12" s="182" t="b">
        <v>0</v>
      </c>
      <c r="R12" s="182" t="b">
        <v>0</v>
      </c>
      <c r="S12" s="181" t="b">
        <v>0</v>
      </c>
      <c r="T12" s="182" t="b">
        <v>0</v>
      </c>
      <c r="U12" s="182" t="b">
        <v>0</v>
      </c>
      <c r="V12" s="182" t="b">
        <v>0</v>
      </c>
      <c r="W12" s="182" t="b">
        <v>0</v>
      </c>
      <c r="X12" s="181" t="b">
        <v>0</v>
      </c>
      <c r="Y12" s="114"/>
      <c r="Z12" s="43" t="str">
        <f>IF(AND(Q12=TRUE,$C12&gt;0),VLOOKUP($C12,תעריפים!$H$54:$L$104,Z$7),"")</f>
        <v/>
      </c>
      <c r="AA12" s="43" t="str">
        <f>IF(AND(R12=TRUE,$C12&gt;0),VLOOKUP($C12,תעריפים!$T$7:$AB$30,AA$7),"")</f>
        <v/>
      </c>
      <c r="AB12" s="43" t="str">
        <f>IF(AND(S12=TRUE,$C12&gt;0),VLOOKUP($C12,תעריפים!$T$7:$AB$30,AB$7),"")</f>
        <v/>
      </c>
      <c r="AC12" s="44" t="str">
        <f>IF(AND(T12=TRUE,U12=FALSE,C12&gt;0),'לא לבד'!I3,IF(AND(T12=TRUE,$U$12=TRUE,C12&gt;0),'לא לבד'!$J$3,""))</f>
        <v/>
      </c>
      <c r="AD12" s="44" t="str">
        <f>IF(AND(U12=TRUE,$C12&gt;0),'לא לבד'!$J$14,"")</f>
        <v/>
      </c>
      <c r="AE12" s="44" t="str">
        <f>IF(AND(V12=TRUE,$C12&gt;0),'לא לבד'!$K$15,"")</f>
        <v/>
      </c>
      <c r="AF12" s="44" t="str">
        <f>IF(AND(W12=TRUE,C12&gt;0),VLOOKUP(C12,תעריפים!$T$54:$W$57,4),"")</f>
        <v/>
      </c>
      <c r="AG12" s="43" t="str">
        <f>IF(L12&gt;0,VLOOKUP($C12,'מחלות קשות'!$A$10:$U$52,$AH12)*L12/1000,"")</f>
        <v/>
      </c>
      <c r="AH12" s="33" t="str">
        <f>IF(L12&gt;0,VLOOKUP(M12&amp;X12&amp;K12,'טבלת עזר'!$F$2:$G$21,2,FALSE),"")</f>
        <v/>
      </c>
    </row>
    <row r="13" spans="1:34" s="33" customFormat="1" ht="9" customHeight="1">
      <c r="B13" s="45"/>
      <c r="C13" s="48"/>
      <c r="D13" s="47"/>
      <c r="E13" s="47"/>
      <c r="F13" s="47"/>
      <c r="G13" s="47"/>
      <c r="H13" s="47"/>
      <c r="I13" s="47"/>
      <c r="J13" s="47"/>
      <c r="K13" s="47"/>
      <c r="L13" s="46"/>
      <c r="M13" s="48"/>
      <c r="N13" s="49"/>
      <c r="O13" s="50"/>
      <c r="Q13" s="37"/>
      <c r="R13" s="37"/>
      <c r="S13" s="42"/>
      <c r="T13" s="37"/>
      <c r="U13" s="37"/>
      <c r="V13" s="37"/>
      <c r="W13" s="37"/>
      <c r="X13" s="42"/>
      <c r="Y13" s="114"/>
      <c r="Z13" s="114"/>
      <c r="AA13" s="114"/>
      <c r="AB13" s="114"/>
      <c r="AC13" s="44"/>
      <c r="AD13" s="44"/>
      <c r="AE13" s="44"/>
      <c r="AF13" s="44"/>
      <c r="AG13" s="43"/>
    </row>
    <row r="14" spans="1:34" s="33" customFormat="1" ht="35.25" customHeight="1">
      <c r="B14" s="38" t="s">
        <v>40</v>
      </c>
      <c r="C14" s="29"/>
      <c r="D14" s="39"/>
      <c r="E14" s="39"/>
      <c r="F14" s="40"/>
      <c r="G14" s="39"/>
      <c r="H14" s="39"/>
      <c r="I14" s="39"/>
      <c r="J14" s="39"/>
      <c r="K14" s="172"/>
      <c r="L14" s="172"/>
      <c r="M14" s="29"/>
      <c r="N14" s="39"/>
      <c r="O14" s="218" t="str">
        <f>IF(SUM(Z14:AG14)&gt;0,SUM(Z14:AG14),"")</f>
        <v/>
      </c>
      <c r="Q14" s="182" t="b">
        <v>0</v>
      </c>
      <c r="R14" s="181" t="b">
        <v>0</v>
      </c>
      <c r="S14" s="181" t="b">
        <v>0</v>
      </c>
      <c r="T14" s="181" t="b">
        <v>0</v>
      </c>
      <c r="U14" s="181" t="b">
        <v>0</v>
      </c>
      <c r="V14" s="181" t="b">
        <v>0</v>
      </c>
      <c r="W14" s="181" t="b">
        <v>0</v>
      </c>
      <c r="X14" s="181" t="b">
        <v>0</v>
      </c>
      <c r="Y14" s="114"/>
      <c r="Z14" s="43" t="str">
        <f>IF(AND(Q14=TRUE,$C14&gt;0),VLOOKUP($C14,תעריפים!$H$54:$L$104,Z$7),"")</f>
        <v/>
      </c>
      <c r="AA14" s="43" t="str">
        <f>IF(AND(R14=TRUE,$C14&gt;0),VLOOKUP($C14,תעריפים!$T$7:$AB$30,AA$7),"")</f>
        <v/>
      </c>
      <c r="AB14" s="43" t="str">
        <f>IF(AND(S14=TRUE,$C14&gt;0),VLOOKUP($C14,תעריפים!$T$7:$AB$30,AB$7),"")</f>
        <v/>
      </c>
      <c r="AC14" s="44" t="str">
        <f>IF(AND(T14=TRUE,U14=FALSE,C14&gt;0),'לא לבד'!I4,IF(AND(T14=TRUE,$U$12=TRUE,C14&gt;0),'לא לבד'!$J$4,""))</f>
        <v/>
      </c>
      <c r="AD14" s="44" t="str">
        <f>IF(AND(U14=TRUE,C14&gt;0),'לא לבד'!$J$15,"")</f>
        <v/>
      </c>
      <c r="AE14" s="44" t="str">
        <f>IF(AND(V14=TRUE,$C14&gt;0),'לא לבד'!$K$15,"")</f>
        <v/>
      </c>
      <c r="AF14" s="44" t="str">
        <f>IF(AND(W14=TRUE,C14&gt;0),VLOOKUP(C14,תעריפים!$T$54:$W$57,4),"")</f>
        <v/>
      </c>
      <c r="AG14" s="43" t="str">
        <f>IF(L14&gt;0,VLOOKUP($C14,'מחלות קשות'!$A$10:$U$52,$AH14)*L14/1000,"")</f>
        <v/>
      </c>
      <c r="AH14" s="33" t="str">
        <f>IF(L14&gt;0,VLOOKUP(M14&amp;X14&amp;K14,'טבלת עזר'!$F$2:$G$21,2,FALSE),"")</f>
        <v/>
      </c>
    </row>
    <row r="15" spans="1:34" s="33" customFormat="1" ht="9" customHeight="1">
      <c r="B15" s="45"/>
      <c r="C15" s="48"/>
      <c r="D15" s="47"/>
      <c r="E15" s="47"/>
      <c r="F15" s="47"/>
      <c r="G15" s="47"/>
      <c r="H15" s="47"/>
      <c r="I15" s="47"/>
      <c r="J15" s="47"/>
      <c r="K15" s="47"/>
      <c r="L15" s="46"/>
      <c r="M15" s="48"/>
      <c r="N15" s="51"/>
      <c r="O15" s="50"/>
      <c r="Q15" s="42"/>
      <c r="R15" s="42"/>
      <c r="S15" s="42"/>
      <c r="T15" s="42"/>
      <c r="U15" s="42"/>
      <c r="V15" s="42"/>
      <c r="W15" s="42"/>
      <c r="X15" s="42"/>
      <c r="Y15" s="114"/>
      <c r="Z15" s="114"/>
      <c r="AA15" s="114"/>
      <c r="AB15" s="114"/>
      <c r="AC15" s="44"/>
      <c r="AD15" s="44"/>
      <c r="AE15" s="44"/>
      <c r="AF15" s="44"/>
      <c r="AG15" s="43"/>
      <c r="AH15" s="33" t="str">
        <f>IF(L15&gt;0,VLOOKUP(M15&amp;X15,'טבלת עזר'!$F$2:$G$5,2,FALSE),"")</f>
        <v/>
      </c>
    </row>
    <row r="16" spans="1:34" s="33" customFormat="1" ht="35.25" customHeight="1">
      <c r="B16" s="38" t="s">
        <v>51</v>
      </c>
      <c r="C16" s="29"/>
      <c r="D16" s="39"/>
      <c r="E16" s="39"/>
      <c r="F16" s="40"/>
      <c r="G16" s="39"/>
      <c r="H16" s="39"/>
      <c r="I16" s="39"/>
      <c r="J16" s="39"/>
      <c r="K16" s="172"/>
      <c r="L16" s="172"/>
      <c r="M16" s="40"/>
      <c r="N16" s="40"/>
      <c r="O16" s="218" t="str">
        <f>IF(SUM(Z16:AG16)&gt;0,SUM(Z16:AG16),"")</f>
        <v/>
      </c>
      <c r="Q16" s="182" t="b">
        <v>0</v>
      </c>
      <c r="R16" s="181" t="b">
        <v>0</v>
      </c>
      <c r="S16" s="181" t="b">
        <v>0</v>
      </c>
      <c r="T16" s="181" t="b">
        <v>0</v>
      </c>
      <c r="U16" s="181" t="b">
        <v>0</v>
      </c>
      <c r="V16" s="181" t="b">
        <v>0</v>
      </c>
      <c r="W16" s="181" t="b">
        <v>0</v>
      </c>
      <c r="X16" s="181" t="b">
        <v>0</v>
      </c>
      <c r="Y16" s="114"/>
      <c r="Z16" s="43" t="str">
        <f>IF(AND(Q16=TRUE,$C16&gt;0),VLOOKUP($C16,תעריפים!$H$54:$L$104,Z$7),"")</f>
        <v/>
      </c>
      <c r="AA16" s="43" t="str">
        <f>IF(R16=TRUE,VLOOKUP($C16,תעריפים!$T$7:$AB$30,AA$7),"")</f>
        <v/>
      </c>
      <c r="AB16" s="43" t="str">
        <f>IF(S16=TRUE,VLOOKUP($C16,תעריפים!$T$7:$AB$30,AB$7),"")</f>
        <v/>
      </c>
      <c r="AC16" s="44" t="str">
        <f>IF(AND(T16=TRUE,U16=FALSE,C16&gt;0),'לא לבד'!$I$5,IF(AND(T16=TRUE,$U$16=TRUE,C16&gt;0),'לא לבד'!$J$5,""))</f>
        <v/>
      </c>
      <c r="AD16" s="44" t="str">
        <f>IF(AND(U16=TRUE,C16&gt;0),'לא לבד'!$J$16,"")</f>
        <v/>
      </c>
      <c r="AE16" s="44" t="str">
        <f>IF(AND(V16=TRUE,$C16&gt;0),'לא לבד'!$K$16,"")</f>
        <v/>
      </c>
      <c r="AF16" s="44" t="str">
        <f>IF(AND(W16=TRUE,C16&gt;0),VLOOKUP(C16,תעריפים!$T$54:$W$57,4),"")</f>
        <v/>
      </c>
      <c r="AG16" s="43" t="str">
        <f>IF(L16&gt;0,VLOOKUP($C16,'מחלות קשות'!$A$10:$I$52,$AH16)*L16/1000,"")</f>
        <v/>
      </c>
      <c r="AH16" s="33" t="str">
        <f>IF(L16&gt;0,2,"")</f>
        <v/>
      </c>
    </row>
    <row r="17" spans="1:34" s="33" customFormat="1" ht="9" customHeight="1">
      <c r="B17" s="45"/>
      <c r="C17" s="48"/>
      <c r="D17" s="47"/>
      <c r="E17" s="47"/>
      <c r="F17" s="47"/>
      <c r="G17" s="47"/>
      <c r="H17" s="47"/>
      <c r="I17" s="47"/>
      <c r="J17" s="47"/>
      <c r="K17" s="47"/>
      <c r="L17" s="46"/>
      <c r="M17" s="48"/>
      <c r="N17" s="48"/>
      <c r="O17" s="50"/>
      <c r="Q17" s="42"/>
      <c r="R17" s="42"/>
      <c r="S17" s="42"/>
      <c r="T17" s="42"/>
      <c r="U17" s="42"/>
      <c r="V17" s="42"/>
      <c r="W17" s="42"/>
      <c r="X17" s="42"/>
      <c r="Y17" s="114"/>
      <c r="Z17" s="43"/>
      <c r="AA17" s="114"/>
      <c r="AB17" s="114"/>
      <c r="AC17" s="44"/>
      <c r="AD17" s="44"/>
      <c r="AE17" s="44"/>
      <c r="AF17" s="44"/>
    </row>
    <row r="18" spans="1:34" s="33" customFormat="1" ht="35.25" customHeight="1">
      <c r="B18" s="38" t="s">
        <v>41</v>
      </c>
      <c r="C18" s="29"/>
      <c r="D18" s="39"/>
      <c r="E18" s="39"/>
      <c r="F18" s="39"/>
      <c r="G18" s="39"/>
      <c r="H18" s="39"/>
      <c r="I18" s="39"/>
      <c r="J18" s="39"/>
      <c r="K18" s="172"/>
      <c r="L18" s="172"/>
      <c r="M18" s="40"/>
      <c r="N18" s="40"/>
      <c r="O18" s="218" t="str">
        <f>IF(SUM(Z18:AG18)&gt;0,SUM(Z18:AG18),"")</f>
        <v/>
      </c>
      <c r="Q18" s="182" t="b">
        <v>0</v>
      </c>
      <c r="R18" s="31" t="b">
        <v>0</v>
      </c>
      <c r="S18" s="31" t="b">
        <v>0</v>
      </c>
      <c r="T18" s="31" t="b">
        <v>0</v>
      </c>
      <c r="U18" s="31" t="b">
        <v>0</v>
      </c>
      <c r="V18" s="31" t="b">
        <v>0</v>
      </c>
      <c r="W18" s="31" t="b">
        <v>0</v>
      </c>
      <c r="X18" s="31" t="b">
        <v>0</v>
      </c>
      <c r="Y18" s="41"/>
      <c r="Z18" s="43" t="str">
        <f>IF(AND(Q18=TRUE,$C18&gt;0),VLOOKUP($C18,תעריפים!$H$54:$L$104,Z$7),"")</f>
        <v/>
      </c>
      <c r="AA18" s="43" t="str">
        <f>IF(R18=TRUE,VLOOKUP($C18,תעריפים!$T$7:$AB$30,AA$7),"")</f>
        <v/>
      </c>
      <c r="AB18" s="43" t="str">
        <f>IF(S18=TRUE,VLOOKUP($C18,תעריפים!$T$7:$AB$30,AB$7),"")</f>
        <v/>
      </c>
      <c r="AC18" s="44" t="str">
        <f>IF(AND(T18=TRUE,U18=FALSE,C18&gt;0),'לא לבד'!$I$5,IF(AND(T18=TRUE,$U$16=TRUE,C18&gt;0),'לא לבד'!$J$5,""))</f>
        <v/>
      </c>
      <c r="AD18" s="44" t="str">
        <f>IF(AND(U18=TRUE,C18&gt;0),'לא לבד'!$J$16,"")</f>
        <v/>
      </c>
      <c r="AE18" s="44" t="str">
        <f>IF(AND(V18=TRUE,$C18&gt;0),'לא לבד'!$K$16,"")</f>
        <v/>
      </c>
      <c r="AF18" s="44" t="str">
        <f>IF(AND(W18=TRUE,C18&gt;0),VLOOKUP(C18,תעריפים!$T$54:$W$57,4),"")</f>
        <v/>
      </c>
      <c r="AG18" s="43" t="str">
        <f>IF(L18&gt;0,VLOOKUP($C18,'מחלות קשות'!$A$10:$I$52,$AH18)*L18/1000,"")</f>
        <v/>
      </c>
      <c r="AH18" s="33" t="str">
        <f>IF(L18&gt;0,2,"")</f>
        <v/>
      </c>
    </row>
    <row r="19" spans="1:34" s="33" customFormat="1" ht="9" customHeight="1">
      <c r="B19" s="45"/>
      <c r="C19" s="48"/>
      <c r="D19" s="47"/>
      <c r="E19" s="47"/>
      <c r="F19" s="47"/>
      <c r="G19" s="47"/>
      <c r="H19" s="47"/>
      <c r="I19" s="47"/>
      <c r="J19" s="47"/>
      <c r="K19" s="47"/>
      <c r="L19" s="46"/>
      <c r="M19" s="48"/>
      <c r="N19" s="48"/>
      <c r="O19" s="50"/>
      <c r="Q19" s="52"/>
      <c r="R19" s="52"/>
      <c r="S19" s="52"/>
      <c r="T19" s="52"/>
      <c r="U19" s="52"/>
      <c r="V19" s="52"/>
      <c r="W19" s="52"/>
      <c r="X19" s="52"/>
      <c r="Y19" s="41"/>
      <c r="Z19" s="41"/>
      <c r="AA19" s="41"/>
      <c r="AB19" s="41"/>
      <c r="AC19" s="44"/>
      <c r="AD19" s="44"/>
      <c r="AE19" s="44"/>
      <c r="AF19" s="44"/>
    </row>
    <row r="20" spans="1:34" s="33" customFormat="1" ht="35.25" customHeight="1">
      <c r="B20" s="38" t="s">
        <v>42</v>
      </c>
      <c r="C20" s="29"/>
      <c r="D20" s="39"/>
      <c r="E20" s="39"/>
      <c r="F20" s="39"/>
      <c r="G20" s="39"/>
      <c r="H20" s="39"/>
      <c r="I20" s="39"/>
      <c r="J20" s="39"/>
      <c r="K20" s="172"/>
      <c r="L20" s="172"/>
      <c r="M20" s="40"/>
      <c r="N20" s="40"/>
      <c r="O20" s="218" t="str">
        <f>IF(SUM(Z20:AG20)&gt;0,SUM(Z20:AG20),"")</f>
        <v/>
      </c>
      <c r="Q20" s="182" t="b">
        <v>0</v>
      </c>
      <c r="R20" s="31" t="b">
        <v>0</v>
      </c>
      <c r="S20" s="31" t="b">
        <v>0</v>
      </c>
      <c r="T20" s="31" t="b">
        <v>0</v>
      </c>
      <c r="U20" s="31" t="b">
        <v>0</v>
      </c>
      <c r="V20" s="31" t="b">
        <v>0</v>
      </c>
      <c r="W20" s="31" t="b">
        <v>0</v>
      </c>
      <c r="X20" s="31" t="b">
        <v>0</v>
      </c>
      <c r="Y20" s="41"/>
      <c r="Z20" s="43" t="str">
        <f>IF(AND(Q20=TRUE,$C20&gt;0),VLOOKUP($C20,תעריפים!$H$54:$L$104,Z$7),"")</f>
        <v/>
      </c>
      <c r="AA20" s="43" t="str">
        <f>IF(R20=TRUE,VLOOKUP($C20,תעריפים!$T$7:$AB$30,AA$7),"")</f>
        <v/>
      </c>
      <c r="AB20" s="43" t="str">
        <f>IF(S20=TRUE,VLOOKUP($C20,תעריפים!$T$7:$AB$30,AB$7),"")</f>
        <v/>
      </c>
      <c r="AC20" s="44" t="str">
        <f>IF(AND(T20=TRUE,U20=FALSE,C20&gt;0),'לא לבד'!$I$5,IF(AND(T20=TRUE,$U$16=TRUE,C20&gt;0),'לא לבד'!$J$5,""))</f>
        <v/>
      </c>
      <c r="AD20" s="44" t="str">
        <f>IF(AND(U20=TRUE,C20&gt;0),'לא לבד'!$J$16,"")</f>
        <v/>
      </c>
      <c r="AE20" s="44" t="str">
        <f>IF(AND(V20=TRUE,$C20&gt;0),'לא לבד'!$K$16,"")</f>
        <v/>
      </c>
      <c r="AF20" s="44" t="str">
        <f>IF(AND(W20=TRUE,C20&gt;0),VLOOKUP(C20,תעריפים!$T$54:$W$57,4),"")</f>
        <v/>
      </c>
      <c r="AG20" s="43" t="str">
        <f>IF(L20&gt;0,VLOOKUP($C20,'מחלות קשות'!$A$10:$I$52,$AH20)*L20/1000,"")</f>
        <v/>
      </c>
      <c r="AH20" s="33" t="str">
        <f>IF(L20&gt;0,2,"")</f>
        <v/>
      </c>
    </row>
    <row r="21" spans="1:34" s="33" customFormat="1" ht="9" customHeight="1">
      <c r="B21" s="45"/>
      <c r="C21" s="48"/>
      <c r="D21" s="47"/>
      <c r="E21" s="47"/>
      <c r="F21" s="47"/>
      <c r="G21" s="47"/>
      <c r="H21" s="47"/>
      <c r="I21" s="47"/>
      <c r="J21" s="47"/>
      <c r="K21" s="47"/>
      <c r="L21" s="46"/>
      <c r="M21" s="48"/>
      <c r="N21" s="48"/>
      <c r="O21" s="50"/>
      <c r="Q21" s="52"/>
      <c r="R21" s="52"/>
      <c r="S21" s="52"/>
      <c r="T21" s="52"/>
      <c r="U21" s="52"/>
      <c r="V21" s="52"/>
      <c r="W21" s="52"/>
      <c r="X21" s="52"/>
      <c r="Y21" s="41"/>
      <c r="Z21" s="41"/>
      <c r="AA21" s="41"/>
      <c r="AB21" s="41"/>
      <c r="AC21" s="44"/>
      <c r="AD21" s="44"/>
      <c r="AE21" s="44"/>
      <c r="AF21" s="44"/>
    </row>
    <row r="22" spans="1:34" s="33" customFormat="1" ht="35.25" customHeight="1">
      <c r="B22" s="38" t="s">
        <v>43</v>
      </c>
      <c r="C22" s="29"/>
      <c r="D22" s="39"/>
      <c r="E22" s="39"/>
      <c r="F22" s="39"/>
      <c r="G22" s="39"/>
      <c r="H22" s="39"/>
      <c r="I22" s="39"/>
      <c r="J22" s="39"/>
      <c r="K22" s="172"/>
      <c r="L22" s="172"/>
      <c r="M22" s="40"/>
      <c r="N22" s="40"/>
      <c r="O22" s="218" t="str">
        <f>IF(SUM(Z22:AG22)&gt;0,SUM(Z22:AG22),"")</f>
        <v/>
      </c>
      <c r="Q22" s="182" t="b">
        <v>0</v>
      </c>
      <c r="R22" s="31" t="b">
        <v>0</v>
      </c>
      <c r="S22" s="31" t="b">
        <v>0</v>
      </c>
      <c r="T22" s="31" t="b">
        <v>0</v>
      </c>
      <c r="U22" s="31" t="b">
        <v>0</v>
      </c>
      <c r="V22" s="31" t="b">
        <v>0</v>
      </c>
      <c r="W22" s="31" t="b">
        <v>0</v>
      </c>
      <c r="X22" s="31" t="b">
        <v>0</v>
      </c>
      <c r="Y22" s="41"/>
      <c r="Z22" s="43" t="str">
        <f>IF(AND(Q22=TRUE,$C22&gt;0),VLOOKUP($C22,תעריפים!$H$54:$L$104,Z$7),"")</f>
        <v/>
      </c>
      <c r="AA22" s="43" t="str">
        <f>IF(R22=TRUE,VLOOKUP($C22,תעריפים!$T$7:$AB$30,AA$7),"")</f>
        <v/>
      </c>
      <c r="AB22" s="43" t="str">
        <f>IF(S22=TRUE,0,"")</f>
        <v/>
      </c>
      <c r="AC22" s="44" t="str">
        <f>IF(AND(T22=TRUE,U22=FALSE,C22&gt;0),'לא לבד'!$I$5,IF(AND(T22=TRUE,$U$16=TRUE,C22&gt;0),'לא לבד'!$J$5,""))</f>
        <v/>
      </c>
      <c r="AD22" s="44" t="str">
        <f>IF(AND(U22=TRUE,C22&gt;0),'לא לבד'!$J$16,"")</f>
        <v/>
      </c>
      <c r="AE22" s="44" t="str">
        <f>IF(AND(V22=TRUE,$C22&gt;0),'לא לבד'!$K$16,"")</f>
        <v/>
      </c>
      <c r="AF22" s="44" t="str">
        <f>IF(AND(W22=TRUE,C22&gt;0),VLOOKUP(C22,תעריפים!$T$54:$W$57,4),"")</f>
        <v/>
      </c>
      <c r="AG22" s="43" t="str">
        <f>IF(L22&gt;0,VLOOKUP($C22,'מחלות קשות'!$A$10:$I$52,$AH22)*L22/1000,"")</f>
        <v/>
      </c>
      <c r="AH22" s="33" t="str">
        <f>IF(L22&gt;0,2,"")</f>
        <v/>
      </c>
    </row>
    <row r="23" spans="1:34" s="33" customFormat="1" ht="9" customHeight="1">
      <c r="B23" s="45"/>
      <c r="C23" s="48"/>
      <c r="D23" s="47"/>
      <c r="E23" s="47"/>
      <c r="F23" s="47"/>
      <c r="G23" s="47"/>
      <c r="H23" s="47"/>
      <c r="I23" s="47"/>
      <c r="J23" s="47"/>
      <c r="K23" s="47"/>
      <c r="L23" s="46"/>
      <c r="M23" s="48"/>
      <c r="N23" s="48"/>
      <c r="O23" s="50"/>
      <c r="Q23" s="52"/>
      <c r="R23" s="52"/>
      <c r="S23" s="52"/>
      <c r="T23" s="52"/>
      <c r="U23" s="52"/>
      <c r="V23" s="52"/>
      <c r="W23" s="52"/>
      <c r="X23" s="52"/>
      <c r="Y23" s="41"/>
      <c r="Z23" s="41"/>
      <c r="AA23" s="41"/>
      <c r="AB23" s="41"/>
      <c r="AC23" s="44"/>
      <c r="AD23" s="44"/>
      <c r="AE23" s="44"/>
      <c r="AF23" s="44"/>
    </row>
    <row r="24" spans="1:34" s="33" customFormat="1" ht="35.25" customHeight="1">
      <c r="B24" s="38" t="s">
        <v>44</v>
      </c>
      <c r="C24" s="29"/>
      <c r="D24" s="39"/>
      <c r="E24" s="39"/>
      <c r="F24" s="39"/>
      <c r="G24" s="39"/>
      <c r="H24" s="39"/>
      <c r="I24" s="39"/>
      <c r="J24" s="39"/>
      <c r="K24" s="172"/>
      <c r="L24" s="172"/>
      <c r="M24" s="40"/>
      <c r="N24" s="40"/>
      <c r="O24" s="218" t="str">
        <f>IF(SUM(Z24:AG24)&gt;0,SUM(Z24:AG24),"")</f>
        <v/>
      </c>
      <c r="Q24" s="182" t="b">
        <v>0</v>
      </c>
      <c r="R24" s="31" t="b">
        <v>0</v>
      </c>
      <c r="S24" s="31" t="b">
        <v>0</v>
      </c>
      <c r="T24" s="31" t="b">
        <v>0</v>
      </c>
      <c r="U24" s="31" t="b">
        <v>0</v>
      </c>
      <c r="V24" s="31" t="b">
        <v>0</v>
      </c>
      <c r="W24" s="31" t="b">
        <v>0</v>
      </c>
      <c r="X24" s="31" t="b">
        <v>0</v>
      </c>
      <c r="Y24" s="41"/>
      <c r="Z24" s="43" t="str">
        <f>IF(AND(Q24=TRUE,$C24&gt;0),VLOOKUP($C24,תעריפים!$H$54:$L$104,Z$7),"")</f>
        <v/>
      </c>
      <c r="AA24" s="43" t="str">
        <f>IF(R24=TRUE,VLOOKUP($C24,תעריפים!$T$7:$AB$30,AA$7),"")</f>
        <v/>
      </c>
      <c r="AB24" s="43" t="str">
        <f>IF(S24=TRUE,0,"")</f>
        <v/>
      </c>
      <c r="AC24" s="44" t="str">
        <f>IF(AND(T24=TRUE,U24=FALSE,C24&gt;0),'לא לבד'!$I$5,IF(AND(T24=TRUE,$U$16=TRUE,C24&gt;0),'לא לבד'!$J$5,""))</f>
        <v/>
      </c>
      <c r="AD24" s="44" t="str">
        <f>IF(AND(U24=TRUE,C24&gt;0),'לא לבד'!$J$16,"")</f>
        <v/>
      </c>
      <c r="AE24" s="44" t="str">
        <f>IF(AND(V24=TRUE,$C24&gt;0),'לא לבד'!$K$16,"")</f>
        <v/>
      </c>
      <c r="AF24" s="44" t="str">
        <f>IF(AND(W24=TRUE,C24&gt;0),VLOOKUP(C24,תעריפים!$T$54:$W$57,4),"")</f>
        <v/>
      </c>
      <c r="AG24" s="43" t="str">
        <f>IF(L24&gt;0,VLOOKUP($C24,'מחלות קשות'!$A$10:$I$52,$AH24)*L24/1000,"")</f>
        <v/>
      </c>
      <c r="AH24" s="33" t="str">
        <f>IF(L24&gt;0,2,"")</f>
        <v/>
      </c>
    </row>
    <row r="25" spans="1:34" ht="18.75">
      <c r="A25" s="33"/>
      <c r="B25" s="53"/>
      <c r="C25" s="55"/>
      <c r="D25" s="55"/>
      <c r="F25" s="47"/>
      <c r="G25" s="47"/>
      <c r="H25" s="47"/>
      <c r="I25" s="47"/>
      <c r="J25" s="47"/>
      <c r="K25" s="47"/>
      <c r="L25" s="54"/>
      <c r="M25" s="55"/>
      <c r="N25" s="55"/>
      <c r="O25" s="56"/>
      <c r="P25" s="33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33"/>
      <c r="AB25" s="33"/>
      <c r="AC25" s="44"/>
      <c r="AD25" s="44"/>
      <c r="AE25" s="44"/>
      <c r="AF25" s="44"/>
      <c r="AG25" s="33"/>
      <c r="AH25" s="33"/>
    </row>
    <row r="26" spans="1:34" ht="48" customHeight="1">
      <c r="A26" s="33"/>
      <c r="B26" s="53"/>
      <c r="C26" s="55"/>
      <c r="D26" s="55"/>
      <c r="E26" s="35" t="s">
        <v>83</v>
      </c>
      <c r="F26" s="35" t="s">
        <v>105</v>
      </c>
      <c r="G26" s="35" t="s">
        <v>106</v>
      </c>
      <c r="H26" s="35"/>
      <c r="I26" s="35"/>
      <c r="J26" s="47"/>
      <c r="K26" s="47"/>
      <c r="L26" s="54"/>
      <c r="M26" s="55"/>
      <c r="N26" s="55"/>
      <c r="O26" s="56"/>
      <c r="P26" s="33"/>
      <c r="Q26" s="41"/>
      <c r="R26" s="35" t="s">
        <v>83</v>
      </c>
      <c r="S26" s="35" t="s">
        <v>105</v>
      </c>
      <c r="T26" s="35" t="s">
        <v>106</v>
      </c>
      <c r="U26" s="41"/>
      <c r="V26" s="41"/>
      <c r="W26" s="41"/>
      <c r="X26" s="41"/>
      <c r="Y26" s="41"/>
      <c r="Z26" s="35" t="s">
        <v>83</v>
      </c>
      <c r="AA26" s="35" t="s">
        <v>105</v>
      </c>
      <c r="AB26" s="35" t="s">
        <v>106</v>
      </c>
      <c r="AC26" s="44"/>
      <c r="AD26" s="35" t="s">
        <v>196</v>
      </c>
      <c r="AE26" s="35"/>
      <c r="AF26" s="44"/>
      <c r="AG26" s="33"/>
      <c r="AH26" s="33"/>
    </row>
    <row r="27" spans="1:34" s="33" customFormat="1" ht="35.25" customHeight="1">
      <c r="B27" s="306" t="s">
        <v>104</v>
      </c>
      <c r="C27" s="307"/>
      <c r="D27" s="308"/>
      <c r="E27" s="39"/>
      <c r="F27" s="39"/>
      <c r="G27" s="39"/>
      <c r="H27" s="39"/>
      <c r="I27" s="39"/>
      <c r="J27" s="39"/>
      <c r="K27" s="39"/>
      <c r="L27" s="39"/>
      <c r="M27" s="40"/>
      <c r="N27" s="40"/>
      <c r="O27" s="30">
        <f>IF(SUM(Z27:AG27)&gt;0,SUM(Z27:AG27),0)</f>
        <v>0</v>
      </c>
      <c r="Q27" s="41"/>
      <c r="R27" s="31" t="b">
        <v>0</v>
      </c>
      <c r="S27" s="31" t="b">
        <v>0</v>
      </c>
      <c r="T27" s="31" t="b">
        <v>0</v>
      </c>
      <c r="U27" s="115"/>
      <c r="V27" s="115"/>
      <c r="W27" s="41"/>
      <c r="X27" s="41"/>
      <c r="Y27" s="41"/>
      <c r="Z27" s="43" t="str">
        <f>IF(AND(R27=TRUE,ISNUMBER($O$12)),תעריפים!$U$43,"")</f>
        <v/>
      </c>
      <c r="AA27" s="43" t="str">
        <f>IF(AND(S27=TRUE),תעריפים!J49*$AA$29,"")</f>
        <v/>
      </c>
      <c r="AB27" s="43" t="str">
        <f>IF(AND(T27=TRUE),תעריפים!K49*$AA$29,"")</f>
        <v/>
      </c>
      <c r="AC27" s="44"/>
      <c r="AD27" s="44"/>
      <c r="AE27" s="44"/>
      <c r="AF27" s="44"/>
    </row>
    <row r="28" spans="1:34" ht="18.75">
      <c r="A28" s="33"/>
      <c r="B28" s="53"/>
      <c r="C28" s="55"/>
      <c r="D28" s="55"/>
      <c r="E28" s="55"/>
      <c r="F28" s="47"/>
      <c r="G28" s="47"/>
      <c r="H28" s="47"/>
      <c r="I28" s="47"/>
      <c r="J28" s="47"/>
      <c r="K28" s="47"/>
      <c r="L28" s="54"/>
      <c r="M28" s="55"/>
      <c r="N28" s="55"/>
      <c r="O28" s="56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</row>
    <row r="29" spans="1:34" s="33" customFormat="1" ht="24" customHeight="1">
      <c r="F29" s="58"/>
      <c r="G29" s="58"/>
      <c r="H29" s="58"/>
      <c r="I29" s="58"/>
      <c r="J29" s="58"/>
      <c r="K29" s="58"/>
      <c r="L29" s="309" t="str">
        <f>B40</f>
        <v/>
      </c>
      <c r="M29" s="309"/>
      <c r="N29" s="309"/>
      <c r="O29" s="195">
        <f>SUM(O12:O27)</f>
        <v>0</v>
      </c>
      <c r="Z29" s="176" t="s">
        <v>107</v>
      </c>
      <c r="AA29" s="180">
        <f>COUNTIF(C16:C24,"&lt;17")</f>
        <v>0</v>
      </c>
    </row>
    <row r="30" spans="1:34" ht="15.75">
      <c r="A30" s="33"/>
      <c r="B30" s="70" t="s">
        <v>62</v>
      </c>
      <c r="C30" s="58"/>
      <c r="D30" s="58"/>
      <c r="E30" s="58"/>
      <c r="F30" s="175"/>
      <c r="G30" s="58"/>
      <c r="H30" s="58"/>
      <c r="I30" s="58"/>
      <c r="J30" s="58"/>
      <c r="K30" s="58"/>
      <c r="L30" s="57"/>
      <c r="M30" s="58"/>
      <c r="N30" s="58"/>
      <c r="O30" s="58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</row>
    <row r="31" spans="1:34">
      <c r="A31" s="33"/>
      <c r="B31" s="59"/>
      <c r="C31" s="58"/>
      <c r="D31" s="58"/>
      <c r="E31" s="58"/>
      <c r="F31" s="58"/>
      <c r="G31" s="58"/>
      <c r="H31" s="58"/>
      <c r="I31" s="58"/>
      <c r="J31" s="58"/>
      <c r="K31" s="58"/>
      <c r="L31" s="57"/>
      <c r="M31" s="58"/>
      <c r="N31" s="58"/>
      <c r="O31" s="58"/>
      <c r="P31" s="33"/>
      <c r="Q31" s="33"/>
      <c r="R31" s="33"/>
      <c r="S31" s="33"/>
      <c r="T31" s="33"/>
      <c r="U31" s="33"/>
      <c r="V31" s="33"/>
      <c r="W31" s="33"/>
      <c r="X31" s="33" t="s">
        <v>109</v>
      </c>
      <c r="Y31" s="33"/>
      <c r="Z31" s="180">
        <f>COUNTIF(Q16:Q24,TRUE)</f>
        <v>0</v>
      </c>
      <c r="AA31" s="33"/>
      <c r="AB31" s="33"/>
      <c r="AC31" s="33"/>
      <c r="AD31" s="33">
        <f>COUNTIF(U16:U24,"true")</f>
        <v>0</v>
      </c>
      <c r="AE31" s="33"/>
      <c r="AF31" s="33"/>
      <c r="AG31" s="33"/>
      <c r="AH31" s="33"/>
    </row>
    <row r="32" spans="1:34" ht="15">
      <c r="A32" s="33"/>
      <c r="B32" s="69"/>
      <c r="D32" s="58"/>
      <c r="E32" s="58"/>
      <c r="F32" s="58"/>
      <c r="G32" s="58"/>
      <c r="H32" s="58"/>
      <c r="I32" s="58"/>
      <c r="J32" s="58"/>
      <c r="K32" s="58"/>
      <c r="M32" s="69" t="s">
        <v>119</v>
      </c>
      <c r="N32" s="58"/>
      <c r="O32" s="69">
        <f>תפריט!C39</f>
        <v>12160</v>
      </c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</row>
    <row r="33" spans="1:34">
      <c r="A33" s="33"/>
      <c r="B33" s="59"/>
      <c r="C33" s="58"/>
      <c r="D33" s="58"/>
      <c r="E33" s="58"/>
      <c r="F33" s="58"/>
      <c r="G33" s="58"/>
      <c r="H33" s="58"/>
      <c r="I33" s="58"/>
      <c r="J33" s="58"/>
      <c r="K33" s="58"/>
      <c r="L33" s="63"/>
      <c r="M33" s="58"/>
      <c r="N33" s="58"/>
      <c r="O33" s="58"/>
      <c r="P33" s="33"/>
      <c r="Q33" s="33"/>
      <c r="R33" s="33"/>
      <c r="S33" s="33"/>
      <c r="T33" s="33"/>
      <c r="U33" s="33"/>
      <c r="V33" s="33"/>
      <c r="W33" s="33"/>
      <c r="X33" s="33" t="s">
        <v>109</v>
      </c>
      <c r="Y33" s="33"/>
      <c r="Z33" s="180">
        <f>COUNTIF(Q16:Q22,Q18)</f>
        <v>4</v>
      </c>
      <c r="AA33" s="33"/>
      <c r="AB33" s="33"/>
      <c r="AC33" s="33"/>
      <c r="AD33" s="33"/>
      <c r="AE33" s="33"/>
      <c r="AF33" s="33"/>
      <c r="AG33" s="33"/>
      <c r="AH33" s="33"/>
    </row>
    <row r="34" spans="1:34" ht="15">
      <c r="A34" s="33"/>
      <c r="B34" s="69" t="s">
        <v>66</v>
      </c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</row>
    <row r="35" spans="1:34" ht="15">
      <c r="A35" s="33"/>
      <c r="B35" s="69" t="s">
        <v>67</v>
      </c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</row>
    <row r="36" spans="1:34" ht="7.5" customHeight="1">
      <c r="A36" s="33"/>
      <c r="B36" s="177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</row>
    <row r="37" spans="1:34">
      <c r="A37" s="33"/>
      <c r="B37" s="60"/>
      <c r="G37" s="60"/>
      <c r="H37" s="60"/>
      <c r="I37" s="60"/>
      <c r="J37" s="60"/>
      <c r="K37" s="60"/>
      <c r="L37" s="60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</row>
    <row r="38" spans="1:34">
      <c r="A38" s="33"/>
      <c r="G38" s="60"/>
      <c r="H38" s="60"/>
      <c r="I38" s="60"/>
      <c r="J38" s="60"/>
      <c r="K38" s="60"/>
      <c r="L38" s="60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</row>
    <row r="39" spans="1:34">
      <c r="A39" s="33"/>
      <c r="B39" s="60"/>
      <c r="G39" s="60"/>
      <c r="H39" s="60"/>
      <c r="I39" s="60"/>
      <c r="J39" s="60"/>
      <c r="K39" s="60"/>
      <c r="L39" s="60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</row>
    <row r="40" spans="1:34">
      <c r="A40" s="33"/>
      <c r="B40" s="33" t="str">
        <f>IF(SUM(O12:O24)=0, "",IF(O29=(O12+O27),$B$41,IF(AND(O14&gt;0,SUM(O16:O24)=0),$B$42,$B$43)))</f>
        <v/>
      </c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</row>
    <row r="41" spans="1:34">
      <c r="A41" s="33"/>
      <c r="B41" s="33" t="s">
        <v>49</v>
      </c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</row>
    <row r="42" spans="1:34">
      <c r="A42" s="33"/>
      <c r="B42" s="33" t="s">
        <v>50</v>
      </c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</row>
    <row r="43" spans="1:34">
      <c r="A43" s="33"/>
      <c r="B43" s="33" t="s">
        <v>48</v>
      </c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</row>
    <row r="44" spans="1:34">
      <c r="A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</row>
    <row r="45" spans="1:34">
      <c r="A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</row>
    <row r="46" spans="1:34">
      <c r="A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</row>
    <row r="47" spans="1:34">
      <c r="A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</row>
    <row r="48" spans="1:34">
      <c r="A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</row>
    <row r="49" spans="1:34">
      <c r="A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</row>
    <row r="50" spans="1:34">
      <c r="A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</row>
    <row r="51" spans="1:34">
      <c r="A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</row>
    <row r="52" spans="1:34">
      <c r="A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</row>
    <row r="53" spans="1:34">
      <c r="A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</row>
    <row r="54" spans="1:34">
      <c r="A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</row>
    <row r="55" spans="1:34">
      <c r="A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</row>
    <row r="56" spans="1:34">
      <c r="A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</row>
    <row r="57" spans="1:34">
      <c r="A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</row>
    <row r="58" spans="1:34">
      <c r="A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</row>
    <row r="59" spans="1:34">
      <c r="A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</row>
    <row r="60" spans="1:34">
      <c r="A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</row>
    <row r="61" spans="1:34">
      <c r="A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</row>
    <row r="62" spans="1:34">
      <c r="A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</row>
    <row r="63" spans="1:34">
      <c r="A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</row>
    <row r="64" spans="1:34">
      <c r="A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</row>
    <row r="65" spans="1:34" ht="15.75">
      <c r="A65" s="33"/>
      <c r="F65" s="178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</row>
    <row r="66" spans="1:34" ht="15.75">
      <c r="A66" s="33"/>
      <c r="F66" s="178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</row>
    <row r="67" spans="1:34" ht="15.75">
      <c r="A67" s="33"/>
      <c r="F67" s="178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</row>
    <row r="68" spans="1:34" ht="15.75">
      <c r="A68" s="33"/>
      <c r="F68" s="178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</row>
    <row r="69" spans="1:34" ht="15.75">
      <c r="A69" s="33"/>
      <c r="F69" s="178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</row>
    <row r="70" spans="1:34" ht="15.75">
      <c r="A70" s="33"/>
      <c r="F70" s="178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</row>
    <row r="71" spans="1:34">
      <c r="A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</row>
    <row r="72" spans="1:34">
      <c r="A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</row>
    <row r="73" spans="1:34">
      <c r="A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</row>
    <row r="74" spans="1:34">
      <c r="A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</row>
    <row r="75" spans="1:34">
      <c r="A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</row>
    <row r="76" spans="1:34">
      <c r="A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</row>
    <row r="77" spans="1:34">
      <c r="A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</row>
    <row r="78" spans="1:34">
      <c r="A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</row>
    <row r="79" spans="1:34">
      <c r="A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</row>
    <row r="80" spans="1:34">
      <c r="A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</row>
    <row r="81" spans="1:34">
      <c r="A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</row>
    <row r="82" spans="1:34">
      <c r="A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</row>
    <row r="83" spans="1:34">
      <c r="A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</row>
    <row r="84" spans="1:34">
      <c r="A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</row>
    <row r="85" spans="1:34">
      <c r="A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</row>
    <row r="86" spans="1:34">
      <c r="A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</row>
    <row r="87" spans="1:34">
      <c r="A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</row>
    <row r="88" spans="1:34">
      <c r="A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</row>
    <row r="89" spans="1:34">
      <c r="A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</row>
    <row r="90" spans="1:34">
      <c r="A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</row>
    <row r="91" spans="1:34">
      <c r="A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</row>
    <row r="92" spans="1:34">
      <c r="A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</row>
    <row r="93" spans="1:34">
      <c r="A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</row>
    <row r="94" spans="1:34">
      <c r="A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</row>
    <row r="95" spans="1:34">
      <c r="A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</row>
    <row r="96" spans="1:34">
      <c r="A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</row>
    <row r="97" spans="1:34">
      <c r="A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</row>
    <row r="98" spans="1:34">
      <c r="A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</row>
    <row r="99" spans="1:34">
      <c r="A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</row>
    <row r="100" spans="1:34">
      <c r="A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</row>
    <row r="101" spans="1:34">
      <c r="A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</row>
    <row r="102" spans="1:34">
      <c r="A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</row>
    <row r="103" spans="1:34">
      <c r="A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</row>
    <row r="104" spans="1:34">
      <c r="A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</row>
    <row r="105" spans="1:34">
      <c r="A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</row>
    <row r="106" spans="1:34">
      <c r="A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</row>
    <row r="107" spans="1:34">
      <c r="A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</row>
    <row r="108" spans="1:34">
      <c r="A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</row>
    <row r="109" spans="1:34">
      <c r="A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</row>
    <row r="110" spans="1:34">
      <c r="A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</row>
    <row r="111" spans="1:34">
      <c r="A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</row>
    <row r="112" spans="1:34">
      <c r="A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</row>
    <row r="113" spans="1:34">
      <c r="A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</row>
    <row r="114" spans="1:34">
      <c r="A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</row>
    <row r="115" spans="1:34">
      <c r="A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</row>
    <row r="116" spans="1:34">
      <c r="A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</row>
    <row r="117" spans="1:34">
      <c r="A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</row>
    <row r="118" spans="1:34">
      <c r="A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</row>
    <row r="119" spans="1:34">
      <c r="A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</row>
    <row r="120" spans="1:34">
      <c r="A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</row>
    <row r="121" spans="1:34">
      <c r="A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</row>
    <row r="122" spans="1:34">
      <c r="A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</row>
    <row r="123" spans="1:34">
      <c r="A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</row>
    <row r="124" spans="1:34">
      <c r="A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</row>
    <row r="125" spans="1:34">
      <c r="A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</row>
    <row r="126" spans="1:34">
      <c r="A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</row>
    <row r="127" spans="1:34">
      <c r="A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</row>
    <row r="128" spans="1:34">
      <c r="A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</row>
    <row r="129" spans="1:34">
      <c r="A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</row>
    <row r="130" spans="1:34">
      <c r="A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</row>
    <row r="131" spans="1:34">
      <c r="A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</row>
    <row r="132" spans="1:34">
      <c r="A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</row>
    <row r="133" spans="1:34">
      <c r="A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</row>
    <row r="134" spans="1:34">
      <c r="A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</row>
    <row r="135" spans="1:34">
      <c r="A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</row>
    <row r="136" spans="1:34">
      <c r="A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</row>
    <row r="137" spans="1:34">
      <c r="A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</row>
    <row r="138" spans="1:34">
      <c r="A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</row>
    <row r="139" spans="1:34">
      <c r="A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</row>
    <row r="140" spans="1:34">
      <c r="A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</row>
    <row r="141" spans="1:34">
      <c r="A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</row>
    <row r="142" spans="1:34">
      <c r="A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</row>
    <row r="143" spans="1:34">
      <c r="A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</row>
    <row r="144" spans="1:34">
      <c r="A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</row>
    <row r="145" spans="1:34">
      <c r="A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</row>
    <row r="146" spans="1:34">
      <c r="A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</row>
    <row r="147" spans="1:34">
      <c r="A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</row>
    <row r="148" spans="1:34">
      <c r="A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</row>
    <row r="149" spans="1:34">
      <c r="A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</row>
    <row r="150" spans="1:34">
      <c r="A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</row>
    <row r="151" spans="1:34">
      <c r="A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</row>
    <row r="152" spans="1:34">
      <c r="A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</row>
    <row r="153" spans="1:34">
      <c r="A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</row>
    <row r="154" spans="1:34">
      <c r="A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</row>
    <row r="155" spans="1:34">
      <c r="A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</row>
    <row r="156" spans="1:34">
      <c r="A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</row>
    <row r="157" spans="1:34">
      <c r="A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</row>
    <row r="158" spans="1:34">
      <c r="A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</row>
    <row r="159" spans="1:34">
      <c r="A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</row>
    <row r="160" spans="1:34">
      <c r="A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</row>
    <row r="161" spans="1:34">
      <c r="A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</row>
    <row r="162" spans="1:34">
      <c r="A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</row>
    <row r="163" spans="1:34">
      <c r="A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</row>
    <row r="164" spans="1:34">
      <c r="A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</row>
    <row r="165" spans="1:34">
      <c r="A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</row>
    <row r="166" spans="1:34">
      <c r="A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</row>
    <row r="167" spans="1:34">
      <c r="A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</row>
    <row r="168" spans="1:34">
      <c r="A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</row>
    <row r="169" spans="1:34">
      <c r="A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</row>
    <row r="170" spans="1:34">
      <c r="A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</row>
    <row r="171" spans="1:34">
      <c r="A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</row>
    <row r="172" spans="1:34">
      <c r="A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</row>
    <row r="173" spans="1:34">
      <c r="A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</row>
    <row r="174" spans="1:34">
      <c r="A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</row>
    <row r="175" spans="1:34">
      <c r="A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</row>
    <row r="176" spans="1:34">
      <c r="A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</row>
    <row r="177" spans="1:34">
      <c r="A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</row>
    <row r="178" spans="1:34">
      <c r="A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</row>
    <row r="179" spans="1:34">
      <c r="A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</row>
    <row r="180" spans="1:34">
      <c r="A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</row>
    <row r="181" spans="1:34">
      <c r="A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</row>
    <row r="182" spans="1:34">
      <c r="A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</row>
    <row r="183" spans="1:34">
      <c r="A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</row>
    <row r="184" spans="1:34">
      <c r="A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</row>
    <row r="185" spans="1:34">
      <c r="A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</row>
    <row r="186" spans="1:34">
      <c r="A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</row>
    <row r="187" spans="1:34">
      <c r="A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</row>
    <row r="188" spans="1:34">
      <c r="A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</row>
    <row r="189" spans="1:34">
      <c r="A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</row>
    <row r="190" spans="1:34">
      <c r="A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</row>
    <row r="191" spans="1:34">
      <c r="A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</row>
    <row r="192" spans="1:34">
      <c r="A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</row>
    <row r="193" spans="1:34">
      <c r="A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</row>
    <row r="194" spans="1:34">
      <c r="A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</row>
    <row r="195" spans="1:34">
      <c r="A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</row>
    <row r="196" spans="1:34">
      <c r="A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</row>
    <row r="197" spans="1:34">
      <c r="A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</row>
    <row r="198" spans="1:34">
      <c r="A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</row>
    <row r="199" spans="1:34">
      <c r="A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</row>
    <row r="200" spans="1:34">
      <c r="A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</row>
    <row r="201" spans="1:34">
      <c r="A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</row>
    <row r="202" spans="1:34">
      <c r="A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</row>
    <row r="203" spans="1:34">
      <c r="A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</row>
    <row r="204" spans="1:34">
      <c r="A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</row>
    <row r="205" spans="1:34">
      <c r="A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</row>
    <row r="206" spans="1:34">
      <c r="A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</row>
    <row r="207" spans="1:34">
      <c r="A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</row>
    <row r="208" spans="1:34">
      <c r="A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</row>
    <row r="209" spans="1:34">
      <c r="A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</row>
    <row r="210" spans="1:34">
      <c r="A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</row>
    <row r="211" spans="1:34">
      <c r="A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</row>
    <row r="212" spans="1:34">
      <c r="A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</row>
    <row r="213" spans="1:34">
      <c r="A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</row>
    <row r="214" spans="1:34">
      <c r="A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</row>
    <row r="215" spans="1:34">
      <c r="A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</row>
    <row r="216" spans="1:34">
      <c r="A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</row>
    <row r="217" spans="1:34">
      <c r="A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</row>
    <row r="218" spans="1:34">
      <c r="A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</row>
  </sheetData>
  <sheetProtection password="CC66" sheet="1" objects="1" scenarios="1" selectLockedCells="1"/>
  <mergeCells count="2">
    <mergeCell ref="B27:D27"/>
    <mergeCell ref="L29:N29"/>
  </mergeCells>
  <dataValidations count="7">
    <dataValidation type="whole" allowBlank="1" showInputMessage="1" showErrorMessage="1" error="טווח הגילאים  18 עד 70 שנה_x000a__x000a_" sqref="C12 C14">
      <formula1>18</formula1>
      <formula2>70</formula2>
    </dataValidation>
    <dataValidation type="list" allowBlank="1" showInputMessage="1" showErrorMessage="1" sqref="K12 K24 K22 K20 K18 K16 K14">
      <formula1>"פלטינה, סרטן,ארד,כסף,זהב"</formula1>
    </dataValidation>
    <dataValidation type="whole" allowBlank="1" showInputMessage="1" showErrorMessage="1" error="טווח הגילאים  לילד משנה עד 21_x000a__x000a_" sqref="C22 C24 C18 C20 C16">
      <formula1>1</formula1>
      <formula2>21</formula2>
    </dataValidation>
    <dataValidation type="whole" operator="lessThan" showInputMessage="1" showErrorMessage="1" error="סכום הביטוח המקסימלי לכיסוי הינו 200,000 ש&quot;ח,_x000a_או סכום הביטוח המקסימלי למרפא סרטן ומרפא ילדים_x000a_ לא יעלה על 250,000 ש&quot;ח" sqref="L25:L27">
      <formula1>MIN(200001,250001-#REF!)</formula1>
    </dataValidation>
    <dataValidation type="whole" showInputMessage="1" showErrorMessage="1" error="סכום הביטוח לכיסוי  בין 50,000  ל 500,000 ש&quot;ח_x000a_" sqref="L12 L14">
      <formula1>50000</formula1>
      <formula2>500000</formula2>
    </dataValidation>
    <dataValidation type="whole" showInputMessage="1" showErrorMessage="1" error="סכום הביטוח לכיסוי  בין 50,000  ל 250,000 ש&quot;ח_x000a_" sqref="L16 L24 L22 L20 L18">
      <formula1>50000</formula1>
      <formula2>250000</formula2>
    </dataValidation>
    <dataValidation type="list" allowBlank="1" showInputMessage="1" showErrorMessage="1" sqref="M12 M14">
      <formula1>"זכר,נקבה"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">
    <tabColor rgb="FFF79646"/>
    <pageSetUpPr fitToPage="1"/>
  </sheetPr>
  <dimension ref="A1:W49"/>
  <sheetViews>
    <sheetView showGridLines="0" showRowColHeaders="0" rightToLeft="1" zoomScaleNormal="100" workbookViewId="0">
      <selection activeCell="C12" sqref="C12"/>
    </sheetView>
  </sheetViews>
  <sheetFormatPr defaultColWidth="0" defaultRowHeight="14.25" zeroHeight="1"/>
  <cols>
    <col min="1" max="1" width="9" style="33" customWidth="1"/>
    <col min="2" max="2" width="11.375" style="33" customWidth="1"/>
    <col min="3" max="3" width="10.25" style="33" customWidth="1"/>
    <col min="4" max="4" width="13.625" style="33" customWidth="1"/>
    <col min="5" max="5" width="9.625" style="33" customWidth="1"/>
    <col min="6" max="6" width="11.375" style="33" customWidth="1"/>
    <col min="7" max="7" width="12.875" style="33" customWidth="1"/>
    <col min="8" max="8" width="8.375" style="33" customWidth="1"/>
    <col min="9" max="9" width="6.75" style="33" customWidth="1"/>
    <col min="10" max="10" width="9" style="33" customWidth="1"/>
    <col min="11" max="11" width="15.25" style="33" customWidth="1"/>
    <col min="12" max="12" width="8.25" style="33" customWidth="1"/>
    <col min="13" max="14" width="10.25" style="33" hidden="1" customWidth="1"/>
    <col min="15" max="15" width="11.875" style="33" hidden="1" customWidth="1"/>
    <col min="16" max="16" width="10.25" style="33" hidden="1" customWidth="1"/>
    <col min="17" max="18" width="9.875" style="33" hidden="1" customWidth="1"/>
    <col min="19" max="19" width="6.375" style="33" hidden="1" customWidth="1"/>
    <col min="20" max="20" width="7.375" style="33" hidden="1" customWidth="1"/>
    <col min="21" max="21" width="11.375" style="33" hidden="1" customWidth="1"/>
    <col min="22" max="23" width="23.875" style="33" hidden="1" customWidth="1"/>
    <col min="24" max="16384" width="9" style="33" hidden="1"/>
  </cols>
  <sheetData>
    <row r="1" spans="2:23"/>
    <row r="2" spans="2:23" ht="16.5" customHeight="1">
      <c r="C2" s="34"/>
    </row>
    <row r="3" spans="2:23" ht="16.5" customHeight="1">
      <c r="C3" s="166"/>
      <c r="M3" s="175"/>
    </row>
    <row r="4" spans="2:23" ht="16.5" customHeight="1"/>
    <row r="5" spans="2:23" ht="16.5" customHeight="1"/>
    <row r="6" spans="2:23" ht="16.5" customHeight="1"/>
    <row r="7" spans="2:23" ht="16.5" customHeight="1"/>
    <row r="8" spans="2:23" ht="6.75" customHeight="1"/>
    <row r="9" spans="2:23" ht="11.25" customHeight="1"/>
    <row r="10" spans="2:23" ht="46.5" customHeight="1">
      <c r="B10" s="35" t="s">
        <v>46</v>
      </c>
      <c r="C10" s="35" t="s">
        <v>124</v>
      </c>
      <c r="D10" s="35" t="s">
        <v>53</v>
      </c>
      <c r="E10" s="35" t="s">
        <v>64</v>
      </c>
      <c r="F10" s="35" t="s">
        <v>54</v>
      </c>
      <c r="G10" s="35" t="s">
        <v>31</v>
      </c>
      <c r="H10" s="35" t="s">
        <v>19</v>
      </c>
      <c r="I10" s="35" t="s">
        <v>27</v>
      </c>
      <c r="J10" s="35" t="s">
        <v>47</v>
      </c>
      <c r="K10" s="35" t="s">
        <v>38</v>
      </c>
      <c r="M10" s="35" t="s">
        <v>16</v>
      </c>
      <c r="N10" s="35" t="s">
        <v>54</v>
      </c>
      <c r="O10" s="35" t="s">
        <v>31</v>
      </c>
      <c r="P10" s="35" t="s">
        <v>47</v>
      </c>
      <c r="R10" s="33" t="s">
        <v>110</v>
      </c>
      <c r="S10" s="33" t="s">
        <v>123</v>
      </c>
      <c r="T10" s="33" t="s">
        <v>122</v>
      </c>
      <c r="U10" s="33" t="s">
        <v>29</v>
      </c>
      <c r="V10" s="33" t="s">
        <v>30</v>
      </c>
      <c r="W10" s="33" t="s">
        <v>31</v>
      </c>
    </row>
    <row r="11" spans="2:23" ht="27" customHeight="1">
      <c r="M11" s="36"/>
      <c r="N11" s="36"/>
      <c r="O11" s="36"/>
      <c r="P11" s="37"/>
    </row>
    <row r="12" spans="2:23" ht="35.25" customHeight="1">
      <c r="B12" s="38" t="s">
        <v>39</v>
      </c>
      <c r="C12" s="74"/>
      <c r="D12" s="172"/>
      <c r="E12" s="39"/>
      <c r="F12" s="39"/>
      <c r="G12" s="40"/>
      <c r="H12" s="29"/>
      <c r="I12" s="29"/>
      <c r="J12" s="39"/>
      <c r="K12" s="30" t="str">
        <f>IF(SUM(S12:W12)&gt;0,SUM(S12:W12),"")</f>
        <v/>
      </c>
      <c r="L12" s="41"/>
      <c r="M12" s="182" t="b">
        <v>0</v>
      </c>
      <c r="N12" s="181" t="b">
        <v>0</v>
      </c>
      <c r="O12" s="181" t="b">
        <v>0</v>
      </c>
      <c r="P12" s="181" t="b">
        <v>0</v>
      </c>
      <c r="R12" s="33" t="str">
        <f>IF(SUM(C12:D12)&gt;0,VLOOKUP(I12&amp;P12&amp;$S$10,'טבלת עזר'!$F$2:$G$5,2,FALSE),"")</f>
        <v/>
      </c>
      <c r="S12" s="43" t="str">
        <f>IF(C12&gt;0,VLOOKUP($H12,'מחלות קשות'!$A$9:$E$52,$R12)*C12/1000,"")</f>
        <v/>
      </c>
      <c r="T12" s="43" t="str">
        <f>IF(D12&gt;0,VLOOKUP($H12,'מחלות קשות'!$A$10:$I$52,$R12+4)*D12/1000,"")</f>
        <v/>
      </c>
      <c r="U12" s="44" t="str">
        <f>IF(AND(M12=TRUE,H12&gt;0),'לא לבד'!I3,"")</f>
        <v/>
      </c>
      <c r="V12" s="43" t="str">
        <f>IF(AND(N12=TRUE,H12&gt;0),VLOOKUP($H12,'תרופות לסרטן'!$A$5:$D$7,4),"")</f>
        <v/>
      </c>
      <c r="W12" s="43" t="str">
        <f>IF(AND(O12=TRUE,H12&gt;0),VLOOKUP($H12,'אבחנתי לסרטן'!$A$5:$D$27,4),"")</f>
        <v/>
      </c>
    </row>
    <row r="13" spans="2:23" ht="9" customHeight="1">
      <c r="B13" s="45"/>
      <c r="C13" s="46"/>
      <c r="D13" s="46"/>
      <c r="E13" s="47"/>
      <c r="F13" s="47"/>
      <c r="G13" s="47"/>
      <c r="H13" s="48"/>
      <c r="I13" s="48"/>
      <c r="J13" s="49"/>
      <c r="K13" s="50"/>
      <c r="L13" s="41"/>
      <c r="M13" s="37"/>
      <c r="N13" s="42"/>
      <c r="O13" s="42"/>
      <c r="P13" s="42"/>
      <c r="S13" s="43"/>
      <c r="T13" s="43"/>
      <c r="U13" s="44"/>
      <c r="V13" s="43"/>
      <c r="W13" s="43"/>
    </row>
    <row r="14" spans="2:23" ht="35.25" customHeight="1">
      <c r="B14" s="38" t="s">
        <v>40</v>
      </c>
      <c r="C14" s="74"/>
      <c r="D14" s="172"/>
      <c r="E14" s="39"/>
      <c r="F14" s="39"/>
      <c r="G14" s="40"/>
      <c r="H14" s="29"/>
      <c r="I14" s="29"/>
      <c r="J14" s="39"/>
      <c r="K14" s="30" t="str">
        <f>IF(SUM(S14:W14)&gt;0,SUM(S14:W14),"")</f>
        <v/>
      </c>
      <c r="L14" s="41"/>
      <c r="M14" s="181" t="b">
        <v>0</v>
      </c>
      <c r="N14" s="181" t="b">
        <v>0</v>
      </c>
      <c r="O14" s="181" t="b">
        <v>0</v>
      </c>
      <c r="P14" s="181" t="b">
        <v>0</v>
      </c>
      <c r="R14" s="33" t="str">
        <f>IF(SUM(C14:D14)&gt;0,VLOOKUP(I14&amp;P14&amp;$S$10,'טבלת עזר'!$F$2:$G$5,2,FALSE),"")</f>
        <v/>
      </c>
      <c r="S14" s="43" t="str">
        <f>IF(C14&gt;0,VLOOKUP($H14,'מחלות קשות'!$A$9:$E$52,$R14)*C14/1000,"")</f>
        <v/>
      </c>
      <c r="T14" s="43" t="str">
        <f>IF(D14&gt;0,VLOOKUP($H14,'מחלות קשות'!$A$10:$I$52,$R14+4)*D14/1000,"")</f>
        <v/>
      </c>
      <c r="U14" s="44" t="str">
        <f>IF(AND(M14=TRUE,H14&gt;0),'לא לבד'!I4,"")</f>
        <v/>
      </c>
      <c r="V14" s="43" t="str">
        <f>IF(AND(N14=TRUE,H14&gt;0),VLOOKUP($H14,'תרופות לסרטן'!$A$5:$D$7,4),"")</f>
        <v/>
      </c>
      <c r="W14" s="43" t="str">
        <f>IF(AND(O14=TRUE,H14&gt;0),VLOOKUP($H14,'אבחנתי לסרטן'!$A$5:$D$27,4),"")</f>
        <v/>
      </c>
    </row>
    <row r="15" spans="2:23" ht="9" customHeight="1">
      <c r="B15" s="45"/>
      <c r="C15" s="46"/>
      <c r="D15" s="46"/>
      <c r="E15" s="47"/>
      <c r="F15" s="47"/>
      <c r="G15" s="47"/>
      <c r="H15" s="48"/>
      <c r="I15" s="48"/>
      <c r="J15" s="51"/>
      <c r="K15" s="50"/>
      <c r="L15" s="41"/>
      <c r="M15" s="42"/>
      <c r="N15" s="42"/>
      <c r="O15" s="42"/>
      <c r="P15" s="42"/>
      <c r="S15" s="43"/>
      <c r="T15" s="43"/>
      <c r="U15" s="44"/>
      <c r="V15" s="43"/>
      <c r="W15" s="43"/>
    </row>
    <row r="16" spans="2:23" ht="35.25" customHeight="1">
      <c r="B16" s="38" t="s">
        <v>51</v>
      </c>
      <c r="C16" s="183"/>
      <c r="D16" s="172"/>
      <c r="E16" s="39"/>
      <c r="F16" s="39"/>
      <c r="G16" s="40"/>
      <c r="H16" s="29"/>
      <c r="I16" s="40"/>
      <c r="J16" s="40"/>
      <c r="K16" s="30" t="str">
        <f>IF(SUM(S16:W16)&gt;0,SUM(S16:W16),"")</f>
        <v/>
      </c>
      <c r="L16" s="41"/>
      <c r="M16" s="181" t="b">
        <v>0</v>
      </c>
      <c r="N16" s="181" t="b">
        <v>0</v>
      </c>
      <c r="O16" s="181" t="b">
        <v>0</v>
      </c>
      <c r="P16" s="181" t="b">
        <v>0</v>
      </c>
      <c r="S16" s="43" t="str">
        <f>IF(C16&gt;0,VLOOKUP($H16,'מחלות קשות'!$A$10:$I$52,$R16+4)*C16/1000,"")</f>
        <v/>
      </c>
      <c r="T16" s="43" t="str">
        <f>IF(D16&gt;0,VLOOKUP($H16,'מחלות קשות'!$A$10:$I$52,$R16+4)*D16/1000,"")</f>
        <v/>
      </c>
      <c r="U16" s="44" t="str">
        <f>IF(M16=TRUE,'לא לבד'!$I$5,"")</f>
        <v/>
      </c>
      <c r="V16" s="43" t="str">
        <f>IF(N16=TRUE,VLOOKUP($H16,'תרופות לסרטן'!$A$5:$D$7,4),"")</f>
        <v/>
      </c>
      <c r="W16" s="43" t="str">
        <f>IF(O16=TRUE,VLOOKUP($H16,'אבחנתי לסרטן'!$A$5:$D$27,4),"")</f>
        <v/>
      </c>
    </row>
    <row r="17" spans="2:23" ht="9" customHeight="1">
      <c r="B17" s="45"/>
      <c r="C17" s="46"/>
      <c r="D17" s="46"/>
      <c r="E17" s="47"/>
      <c r="F17" s="47"/>
      <c r="G17" s="47"/>
      <c r="H17" s="48"/>
      <c r="I17" s="48"/>
      <c r="J17" s="48"/>
      <c r="K17" s="50"/>
      <c r="L17" s="41"/>
      <c r="M17" s="42"/>
      <c r="N17" s="42"/>
      <c r="O17" s="42"/>
      <c r="P17" s="42"/>
      <c r="S17" s="43"/>
      <c r="T17" s="43"/>
      <c r="U17" s="44"/>
      <c r="V17" s="43"/>
      <c r="W17" s="43"/>
    </row>
    <row r="18" spans="2:23" ht="35.25" customHeight="1">
      <c r="B18" s="38" t="s">
        <v>41</v>
      </c>
      <c r="C18" s="183"/>
      <c r="D18" s="172"/>
      <c r="E18" s="39"/>
      <c r="F18" s="39"/>
      <c r="G18" s="39"/>
      <c r="H18" s="29"/>
      <c r="I18" s="40"/>
      <c r="J18" s="40"/>
      <c r="K18" s="30" t="str">
        <f>IF(SUM(S18:W18)&gt;0,SUM(S18:W18),"")</f>
        <v/>
      </c>
      <c r="L18" s="41"/>
      <c r="M18" s="31" t="b">
        <v>0</v>
      </c>
      <c r="N18" s="31" t="b">
        <v>0</v>
      </c>
      <c r="O18" s="31" t="b">
        <v>0</v>
      </c>
      <c r="P18" s="31" t="b">
        <v>0</v>
      </c>
      <c r="S18" s="43" t="str">
        <f>IF(C18&gt;0,VLOOKUP($H18,'מחלות קשות'!$A$10:$I$52,$R18+4)*C18/1000,"")</f>
        <v/>
      </c>
      <c r="T18" s="43" t="str">
        <f>IF(D18&gt;0,VLOOKUP($H18,'מחלות קשות'!$A$10:$I$52,$R18+4)*D18/1000,"")</f>
        <v/>
      </c>
      <c r="U18" s="44" t="str">
        <f>IF(M18=TRUE,'לא לבד'!$I$5,"")</f>
        <v/>
      </c>
      <c r="V18" s="43" t="str">
        <f>IF(N18=TRUE,VLOOKUP($H18,'תרופות לסרטן'!$A$5:$D$7,4),"")</f>
        <v/>
      </c>
      <c r="W18" s="43" t="str">
        <f>IF(O18=TRUE,VLOOKUP($H18,'אבחנתי לסרטן'!$A$5:$D$27,4),"")</f>
        <v/>
      </c>
    </row>
    <row r="19" spans="2:23" ht="9" customHeight="1">
      <c r="B19" s="45"/>
      <c r="C19" s="46"/>
      <c r="D19" s="46"/>
      <c r="E19" s="47"/>
      <c r="F19" s="47"/>
      <c r="G19" s="47"/>
      <c r="H19" s="48"/>
      <c r="I19" s="48"/>
      <c r="J19" s="48"/>
      <c r="K19" s="50"/>
      <c r="L19" s="41"/>
      <c r="M19" s="52"/>
      <c r="N19" s="52"/>
      <c r="O19" s="52"/>
      <c r="P19" s="52"/>
      <c r="S19" s="43"/>
      <c r="U19" s="44"/>
      <c r="V19" s="43"/>
      <c r="W19" s="43"/>
    </row>
    <row r="20" spans="2:23" ht="35.25" customHeight="1">
      <c r="B20" s="38" t="s">
        <v>42</v>
      </c>
      <c r="C20" s="183"/>
      <c r="D20" s="172"/>
      <c r="E20" s="39"/>
      <c r="F20" s="39"/>
      <c r="G20" s="39"/>
      <c r="H20" s="29"/>
      <c r="I20" s="40"/>
      <c r="J20" s="40"/>
      <c r="K20" s="30" t="str">
        <f>IF(SUM(S20:W20)&gt;0,SUM(S20:W20),"")</f>
        <v/>
      </c>
      <c r="L20" s="41"/>
      <c r="M20" s="31" t="b">
        <v>0</v>
      </c>
      <c r="N20" s="31" t="b">
        <v>0</v>
      </c>
      <c r="O20" s="31" t="b">
        <v>0</v>
      </c>
      <c r="P20" s="31" t="b">
        <v>0</v>
      </c>
      <c r="S20" s="43" t="str">
        <f>IF(C20&gt;0,VLOOKUP($H20,'מחלות קשות'!$A$10:$I$52,$R20+4)*C20/1000,"")</f>
        <v/>
      </c>
      <c r="T20" s="43" t="str">
        <f>IF(D20&gt;0,VLOOKUP($H20,'מחלות קשות'!$A$10:$I$52,$R20+4)*D20/1000,"")</f>
        <v/>
      </c>
      <c r="U20" s="44" t="str">
        <f>IF(M20=TRUE,'לא לבד'!$I$5,"")</f>
        <v/>
      </c>
      <c r="V20" s="43" t="str">
        <f>IF(N20=TRUE,VLOOKUP($H20,'תרופות לסרטן'!$A$5:$D$7,4),"")</f>
        <v/>
      </c>
      <c r="W20" s="43" t="str">
        <f>IF(O20=TRUE,VLOOKUP($H20,'אבחנתי לסרטן'!$A$5:$D$27,4),"")</f>
        <v/>
      </c>
    </row>
    <row r="21" spans="2:23" ht="9" customHeight="1">
      <c r="B21" s="45"/>
      <c r="C21" s="46"/>
      <c r="D21" s="46"/>
      <c r="E21" s="47"/>
      <c r="F21" s="47"/>
      <c r="G21" s="47"/>
      <c r="H21" s="48"/>
      <c r="I21" s="48"/>
      <c r="J21" s="48"/>
      <c r="K21" s="50"/>
      <c r="L21" s="41"/>
      <c r="M21" s="52"/>
      <c r="N21" s="52"/>
      <c r="O21" s="52"/>
      <c r="P21" s="52"/>
      <c r="S21" s="43"/>
      <c r="U21" s="44"/>
      <c r="V21" s="43"/>
      <c r="W21" s="43"/>
    </row>
    <row r="22" spans="2:23" ht="35.25" customHeight="1">
      <c r="B22" s="38" t="s">
        <v>43</v>
      </c>
      <c r="C22" s="183"/>
      <c r="D22" s="172"/>
      <c r="E22" s="39"/>
      <c r="F22" s="39"/>
      <c r="G22" s="39"/>
      <c r="H22" s="29"/>
      <c r="I22" s="40"/>
      <c r="J22" s="40"/>
      <c r="K22" s="30" t="str">
        <f>IF(SUM(S22:W22)&gt;0,SUM(S22:W22),"")</f>
        <v/>
      </c>
      <c r="L22" s="41"/>
      <c r="M22" s="31" t="b">
        <v>0</v>
      </c>
      <c r="N22" s="31" t="b">
        <v>0</v>
      </c>
      <c r="O22" s="31" t="b">
        <v>0</v>
      </c>
      <c r="P22" s="31" t="b">
        <v>0</v>
      </c>
      <c r="S22" s="43" t="str">
        <f>IF(C22&gt;0,VLOOKUP($H22,'מחלות קשות'!$A$10:$I$52,$R22+4)*C22/1000,"")</f>
        <v/>
      </c>
      <c r="T22" s="43" t="str">
        <f>IF(D22&gt;0,VLOOKUP($H22,'מחלות קשות'!$A$10:$I$52,$R22+4)*D22/1000,"")</f>
        <v/>
      </c>
      <c r="U22" s="44" t="str">
        <f>IF(M22=TRUE,'לא לבד'!$I$5,"")</f>
        <v/>
      </c>
      <c r="V22" s="43" t="str">
        <f>IF(N22=TRUE,VLOOKUP($H22,'תרופות לסרטן'!$A$5:$D$7,4),"")</f>
        <v/>
      </c>
      <c r="W22" s="43" t="str">
        <f>IF(O22=TRUE,VLOOKUP($H22,'אבחנתי לסרטן'!$A$5:$D$27,4),"")</f>
        <v/>
      </c>
    </row>
    <row r="23" spans="2:23" ht="9" customHeight="1">
      <c r="B23" s="45"/>
      <c r="C23" s="46"/>
      <c r="D23" s="46"/>
      <c r="E23" s="47"/>
      <c r="F23" s="47"/>
      <c r="G23" s="47"/>
      <c r="H23" s="48"/>
      <c r="I23" s="48"/>
      <c r="J23" s="48"/>
      <c r="K23" s="50"/>
      <c r="L23" s="41"/>
      <c r="M23" s="52"/>
      <c r="N23" s="52"/>
      <c r="O23" s="52"/>
      <c r="P23" s="52"/>
      <c r="S23" s="43"/>
      <c r="U23" s="44"/>
      <c r="V23" s="43"/>
      <c r="W23" s="43"/>
    </row>
    <row r="24" spans="2:23" ht="35.25" customHeight="1">
      <c r="B24" s="38" t="s">
        <v>44</v>
      </c>
      <c r="C24" s="183"/>
      <c r="D24" s="172"/>
      <c r="E24" s="39"/>
      <c r="F24" s="39"/>
      <c r="G24" s="39"/>
      <c r="H24" s="29"/>
      <c r="I24" s="40"/>
      <c r="J24" s="40"/>
      <c r="K24" s="30" t="str">
        <f>IF(SUM(S24:W24)&gt;0,SUM(S24:W24),"")</f>
        <v/>
      </c>
      <c r="L24" s="41"/>
      <c r="M24" s="31" t="b">
        <v>0</v>
      </c>
      <c r="N24" s="31" t="b">
        <v>0</v>
      </c>
      <c r="O24" s="31" t="b">
        <v>0</v>
      </c>
      <c r="P24" s="31" t="b">
        <v>0</v>
      </c>
      <c r="S24" s="43" t="str">
        <f>IF(C24&gt;0,VLOOKUP($H24,'מחלות קשות'!$A$10:$I$52,$R24+4)*C24/1000,"")</f>
        <v/>
      </c>
      <c r="T24" s="43" t="str">
        <f>IF(D24&gt;0,VLOOKUP($H24,'מחלות קשות'!$A$10:$I$52,$R24+4)*D24/1000,"")</f>
        <v/>
      </c>
      <c r="U24" s="44" t="str">
        <f>IF(M24=TRUE,'לא לבד'!$I$5,"")</f>
        <v/>
      </c>
      <c r="V24" s="43" t="str">
        <f>IF(N24=TRUE,VLOOKUP($H24,'תרופות לסרטן'!$A$5:$D$7,4),"")</f>
        <v/>
      </c>
      <c r="W24" s="43" t="str">
        <f>IF(O24=TRUE,VLOOKUP($H24,'אבחנתי לסרטן'!$A$5:$D$27,4),"")</f>
        <v/>
      </c>
    </row>
    <row r="25" spans="2:23" ht="9" customHeight="1">
      <c r="B25" s="53"/>
      <c r="C25" s="54"/>
      <c r="D25" s="54"/>
      <c r="E25" s="47"/>
      <c r="F25" s="47"/>
      <c r="G25" s="47"/>
      <c r="H25" s="55"/>
      <c r="I25" s="55"/>
      <c r="J25" s="55"/>
      <c r="K25" s="56"/>
      <c r="L25" s="41"/>
      <c r="M25" s="41"/>
      <c r="N25" s="41"/>
      <c r="O25" s="41"/>
      <c r="P25" s="41"/>
      <c r="S25" s="43"/>
      <c r="U25" s="44"/>
      <c r="V25" s="43"/>
      <c r="W25" s="43"/>
    </row>
    <row r="26" spans="2:23" ht="34.5" customHeight="1">
      <c r="D26" s="58"/>
      <c r="E26" s="58"/>
      <c r="F26" s="58"/>
      <c r="G26" s="58"/>
      <c r="H26" s="309" t="str">
        <f>B43</f>
        <v/>
      </c>
      <c r="I26" s="309"/>
      <c r="J26" s="309"/>
      <c r="K26" s="174">
        <f>SUM(K12:K24)</f>
        <v>0</v>
      </c>
    </row>
    <row r="27" spans="2:23" ht="15" customHeight="1">
      <c r="B27" s="70" t="s">
        <v>62</v>
      </c>
      <c r="C27" s="57"/>
      <c r="D27" s="58"/>
      <c r="E27" s="58"/>
      <c r="F27" s="58"/>
      <c r="G27" s="58"/>
      <c r="H27" s="58"/>
      <c r="I27" s="58"/>
      <c r="J27" s="58"/>
      <c r="K27" s="58"/>
    </row>
    <row r="28" spans="2:23" ht="17.25" customHeight="1">
      <c r="B28" s="59"/>
      <c r="C28" s="57"/>
      <c r="D28" s="58"/>
      <c r="E28" s="58"/>
      <c r="F28" s="58"/>
      <c r="G28" s="58"/>
      <c r="H28" s="58"/>
      <c r="I28" s="69" t="s">
        <v>119</v>
      </c>
      <c r="K28" s="69">
        <f>תפריט!C39</f>
        <v>12160</v>
      </c>
    </row>
    <row r="29" spans="2:23" ht="11.25" customHeight="1">
      <c r="D29" s="58"/>
      <c r="E29" s="58"/>
      <c r="F29" s="58"/>
      <c r="G29" s="58"/>
      <c r="H29" s="58"/>
      <c r="I29" s="58"/>
      <c r="J29" s="58"/>
      <c r="K29" s="58"/>
    </row>
    <row r="30" spans="2:23" ht="6" customHeight="1">
      <c r="B30" s="59"/>
      <c r="C30" s="63"/>
      <c r="D30" s="58"/>
      <c r="E30" s="58"/>
      <c r="F30" s="58"/>
      <c r="G30" s="58"/>
      <c r="H30" s="58"/>
      <c r="I30" s="58"/>
      <c r="J30" s="58"/>
      <c r="K30" s="58"/>
    </row>
    <row r="31" spans="2:23" ht="15">
      <c r="B31" s="69" t="s">
        <v>66</v>
      </c>
    </row>
    <row r="32" spans="2:23" ht="15" customHeight="1">
      <c r="B32" s="69" t="s">
        <v>67</v>
      </c>
    </row>
    <row r="33" spans="2:7" ht="12.75" customHeight="1">
      <c r="B33" s="177"/>
    </row>
    <row r="34" spans="2:7" ht="15">
      <c r="B34" s="69" t="s">
        <v>65</v>
      </c>
      <c r="C34" s="60"/>
      <c r="D34" s="60"/>
      <c r="E34" s="60"/>
      <c r="F34" s="60"/>
    </row>
    <row r="35" spans="2:7" ht="9" customHeight="1" thickBot="1">
      <c r="B35" s="60"/>
      <c r="C35" s="60"/>
      <c r="D35" s="60"/>
      <c r="E35" s="60"/>
      <c r="F35" s="60"/>
    </row>
    <row r="36" spans="2:7" ht="15.75" thickBot="1">
      <c r="B36" s="313" t="s">
        <v>0</v>
      </c>
      <c r="C36" s="314"/>
      <c r="D36" s="315"/>
      <c r="E36" s="313" t="s">
        <v>58</v>
      </c>
      <c r="F36" s="314"/>
      <c r="G36" s="315"/>
    </row>
    <row r="37" spans="2:7">
      <c r="B37" s="71" t="s">
        <v>56</v>
      </c>
      <c r="C37" s="64"/>
      <c r="D37" s="65"/>
      <c r="E37" s="71" t="s">
        <v>60</v>
      </c>
      <c r="F37" s="64"/>
      <c r="G37" s="65"/>
    </row>
    <row r="38" spans="2:7">
      <c r="B38" s="71" t="s">
        <v>63</v>
      </c>
      <c r="C38" s="62"/>
      <c r="D38" s="66"/>
      <c r="E38" s="71" t="s">
        <v>61</v>
      </c>
      <c r="F38" s="62"/>
      <c r="G38" s="66"/>
    </row>
    <row r="39" spans="2:7" ht="15" thickBot="1">
      <c r="B39" s="72" t="s">
        <v>68</v>
      </c>
      <c r="C39" s="67"/>
      <c r="D39" s="68"/>
      <c r="E39" s="72" t="s">
        <v>57</v>
      </c>
      <c r="F39" s="67"/>
      <c r="G39" s="68"/>
    </row>
    <row r="40" spans="2:7">
      <c r="B40" s="60"/>
      <c r="C40" s="60"/>
      <c r="D40" s="60"/>
      <c r="E40" s="60"/>
      <c r="F40" s="60"/>
    </row>
    <row r="41" spans="2:7" hidden="1">
      <c r="C41" s="60"/>
      <c r="D41" s="60"/>
      <c r="E41" s="60"/>
      <c r="F41" s="60"/>
    </row>
    <row r="42" spans="2:7" hidden="1">
      <c r="B42" s="60"/>
      <c r="C42" s="60"/>
      <c r="D42" s="60"/>
      <c r="E42" s="60"/>
      <c r="F42" s="60"/>
    </row>
    <row r="43" spans="2:7" hidden="1">
      <c r="B43" s="33" t="str">
        <f>IF(SUM(K12:K24)=0, "",IF(K26=K12,$B$44,IF(AND(K14&gt;0,SUM(K16:K24)=0),$B$45,$B$46)))</f>
        <v/>
      </c>
    </row>
    <row r="44" spans="2:7" hidden="1">
      <c r="B44" s="33" t="s">
        <v>49</v>
      </c>
    </row>
    <row r="45" spans="2:7" hidden="1">
      <c r="B45" s="33" t="s">
        <v>50</v>
      </c>
    </row>
    <row r="46" spans="2:7" hidden="1">
      <c r="B46" s="33" t="s">
        <v>48</v>
      </c>
    </row>
    <row r="47" spans="2:7" hidden="1"/>
    <row r="48" spans="2:7" hidden="1">
      <c r="D48" s="33" t="str">
        <f>IF((D16+D18+D20+D22+D24)&gt;0,"הערה: הכיסוי בפלטינה לילד הינו מרפא לילד","")</f>
        <v/>
      </c>
    </row>
    <row r="49"/>
  </sheetData>
  <sheetProtection password="CC66" sheet="1" objects="1" scenarios="1" selectLockedCells="1"/>
  <dataConsolidate/>
  <mergeCells count="3">
    <mergeCell ref="H26:J26"/>
    <mergeCell ref="B36:D36"/>
    <mergeCell ref="E36:G36"/>
  </mergeCells>
  <dataValidations count="10">
    <dataValidation type="whole" operator="lessThan" allowBlank="1" showInputMessage="1" showErrorMessage="1" error="סכום הביטוח המקסימלי למרפא ילדים לא יעלה על 250,000 ש&quot;ח_x000a_או סכום הביטוח המקסימלי למרפא סרטן ומרפא ילדים לא יעלה על 250,000 ש&quot;ח" sqref="D25">
      <formula1>250001-$E25</formula1>
    </dataValidation>
    <dataValidation type="whole" operator="lessThan" showInputMessage="1" showErrorMessage="1" error="סכום הביטוח המקסימלי לכיסוי הינו 200,000 ש&quot;ח,_x000a_או סכום הביטוח המקסימלי למרפא סרטן ומרפא ילדים_x000a_ לא יעלה על 250,000 ש&quot;ח" sqref="C25">
      <formula1>MIN(200001,250001-D25)</formula1>
    </dataValidation>
    <dataValidation type="whole" showInputMessage="1" showErrorMessage="1" error="סכום הביטוח לכיסוי  בין 50,000  ל 500,000 ש&quot;ח,_x000a_או סכום הביטוח המקסימלי למרפא סרטן ופלטינה לא יעלה על 500,000 ש&quot;ח" sqref="C12 C14">
      <formula1>50000</formula1>
      <formula2>MIN(500001,500001-D12)</formula2>
    </dataValidation>
    <dataValidation type="whole" showInputMessage="1" showErrorMessage="1" error="סכום הביטוח לכיסוי  בין 50,000  ל 250,000 ש&quot;ח,_x000a_או סכום הביטוח המקסימלי למרפא סרטן ומרפא לילד לא יעלה על 250,000 ש&quot;ח" sqref="C22 C16 C18 C20 C24">
      <formula1>50000</formula1>
      <formula2>MIN(250001,250001-D16)</formula2>
    </dataValidation>
    <dataValidation type="whole" showInputMessage="1" showErrorMessage="1" error="סכום הביטוח לכיסוי  בין 50,000  ל 500,000 ש&quot;ח,_x000a_או סכום הביטוח המקסימלי למרפא סרטן ופלטינה לא יעלה על 500,000 ש&quot;ח" sqref="D12 D14">
      <formula1>50000</formula1>
      <formula2>MIN(500001,500001-C12)</formula2>
    </dataValidation>
    <dataValidation type="whole" showInputMessage="1" showErrorMessage="1" error="סכום הביטוח לכיסוי  בין 50,000  ל 250,000 ש&quot;ח,_x000a_או סכום הביטוח המקסימלי למרפא סרטן ומרפא לילד לא יעלה על 250,000 ש&quot;ח" sqref="D16 D18 D20 D22 D24">
      <formula1>50000</formula1>
      <formula2>MIN(250001,250001-C16)</formula2>
    </dataValidation>
    <dataValidation type="list" allowBlank="1" showInputMessage="1" showErrorMessage="1" sqref="Q12:Q15 R13 R15">
      <formula1>"כן,לא"</formula1>
    </dataValidation>
    <dataValidation type="list" allowBlank="1" showInputMessage="1" showErrorMessage="1" sqref="I12 I14 I25">
      <formula1>"זכר,נקבה"</formula1>
    </dataValidation>
    <dataValidation type="whole" allowBlank="1" showInputMessage="1" showErrorMessage="1" error="טווח הגילאים  לילד משנה עד 21_x000a__x000a_" sqref="H18 H16 H20 H22 H24:H25">
      <formula1>1</formula1>
      <formula2>21</formula2>
    </dataValidation>
    <dataValidation type="whole" allowBlank="1" showInputMessage="1" showErrorMessage="1" error="טווח הגילאים  18 עד 60 שנה_x000a__x000a_" sqref="H12 H14">
      <formula1>18</formula1>
      <formula2>60</formula2>
    </dataValidation>
  </dataValidations>
  <pageMargins left="0.23622047244094491" right="0.23622047244094491" top="0.19" bottom="0.19685039370078741" header="0.17" footer="0.15748031496062992"/>
  <pageSetup paperSize="9" scale="85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גיליון6">
    <tabColor rgb="FFF79646"/>
  </sheetPr>
  <dimension ref="A1:Z43"/>
  <sheetViews>
    <sheetView showGridLines="0" showRowColHeaders="0" rightToLeft="1" topLeftCell="A4" workbookViewId="0">
      <selection activeCell="C10" sqref="C10"/>
    </sheetView>
  </sheetViews>
  <sheetFormatPr defaultColWidth="0" defaultRowHeight="14.25" zeroHeight="1"/>
  <cols>
    <col min="1" max="1" width="1.875" style="33" customWidth="1"/>
    <col min="2" max="2" width="10.25" style="33" bestFit="1" customWidth="1"/>
    <col min="3" max="3" width="7" style="33" customWidth="1"/>
    <col min="4" max="4" width="9.125" style="33" customWidth="1"/>
    <col min="5" max="5" width="13" style="33" customWidth="1"/>
    <col min="6" max="6" width="15.75" style="33" customWidth="1"/>
    <col min="7" max="7" width="10.625" style="33" customWidth="1"/>
    <col min="8" max="8" width="1.375" style="33" customWidth="1"/>
    <col min="9" max="9" width="12.375" style="33" customWidth="1"/>
    <col min="10" max="10" width="6.75" style="33" customWidth="1"/>
    <col min="11" max="11" width="11.875" style="33" customWidth="1"/>
    <col min="12" max="12" width="17.75" style="33" customWidth="1"/>
    <col min="13" max="13" width="17.25" style="33" customWidth="1"/>
    <col min="14" max="14" width="10.375" style="33" customWidth="1"/>
    <col min="15" max="15" width="6.5" style="33" customWidth="1"/>
    <col min="16" max="16" width="5.25" style="33" customWidth="1"/>
    <col min="17" max="17" width="9" style="33" hidden="1" customWidth="1"/>
    <col min="18" max="18" width="9.625" style="33" hidden="1" customWidth="1"/>
    <col min="19" max="19" width="9.875" style="33" hidden="1" customWidth="1"/>
    <col min="20" max="21" width="9.625" style="33" hidden="1" customWidth="1"/>
    <col min="22" max="22" width="14.625" style="33" hidden="1" customWidth="1"/>
    <col min="23" max="23" width="27.25" style="33" hidden="1" customWidth="1"/>
    <col min="24" max="24" width="18.5" style="33" hidden="1" customWidth="1"/>
    <col min="25" max="25" width="20.875" style="33" hidden="1" customWidth="1"/>
    <col min="26" max="16384" width="9" style="33" hidden="1"/>
  </cols>
  <sheetData>
    <row r="1" spans="2:26" ht="27.75" customHeight="1">
      <c r="W1" s="33">
        <v>0</v>
      </c>
      <c r="X1" s="303">
        <v>1</v>
      </c>
    </row>
    <row r="2" spans="2:26" ht="27.75" customHeight="1">
      <c r="B2" s="316"/>
      <c r="C2" s="316"/>
      <c r="D2" s="316"/>
      <c r="E2" s="316"/>
      <c r="F2" s="316"/>
      <c r="R2" s="179" t="s">
        <v>114</v>
      </c>
      <c r="S2" s="33">
        <v>52</v>
      </c>
      <c r="W2" s="33" t="s">
        <v>235</v>
      </c>
      <c r="X2" s="303">
        <v>1</v>
      </c>
      <c r="Y2" s="179" t="s">
        <v>223</v>
      </c>
      <c r="Z2" s="33" t="str">
        <f>14&amp;"_"&amp;7</f>
        <v>14_7</v>
      </c>
    </row>
    <row r="3" spans="2:26" ht="27.75" customHeight="1">
      <c r="R3" s="179" t="s">
        <v>113</v>
      </c>
      <c r="S3" s="33">
        <v>104</v>
      </c>
      <c r="T3" s="33">
        <v>14</v>
      </c>
      <c r="U3" s="179" t="s">
        <v>218</v>
      </c>
      <c r="V3" s="33">
        <v>7</v>
      </c>
      <c r="W3" s="33" t="s">
        <v>234</v>
      </c>
      <c r="X3" s="304">
        <v>1.5</v>
      </c>
      <c r="Y3" s="179" t="s">
        <v>224</v>
      </c>
      <c r="Z3" s="33" t="str">
        <f>14&amp;"_"&amp;14</f>
        <v>14_14</v>
      </c>
    </row>
    <row r="4" spans="2:26" ht="27.75" customHeight="1">
      <c r="R4" s="179" t="s">
        <v>216</v>
      </c>
      <c r="S4" s="33">
        <v>156</v>
      </c>
      <c r="T4" s="33">
        <v>28</v>
      </c>
      <c r="U4" s="179" t="s">
        <v>217</v>
      </c>
      <c r="V4" s="33">
        <v>14</v>
      </c>
      <c r="W4" s="33" t="s">
        <v>236</v>
      </c>
      <c r="X4" s="303">
        <v>1.5</v>
      </c>
      <c r="Y4" s="179" t="s">
        <v>225</v>
      </c>
      <c r="Z4" s="33" t="str">
        <f>28&amp;"_"&amp;7</f>
        <v>28_7</v>
      </c>
    </row>
    <row r="5" spans="2:26" ht="27.75" customHeight="1">
      <c r="R5" s="179" t="s">
        <v>114</v>
      </c>
      <c r="S5" s="179" t="s">
        <v>211</v>
      </c>
      <c r="T5" s="33" t="s">
        <v>28</v>
      </c>
      <c r="U5" s="33" t="s">
        <v>207</v>
      </c>
      <c r="W5" s="33" t="s">
        <v>237</v>
      </c>
      <c r="X5" s="303">
        <v>2</v>
      </c>
      <c r="Y5" s="179" t="s">
        <v>226</v>
      </c>
      <c r="Z5" s="33" t="str">
        <f>28&amp;"_"&amp;14</f>
        <v>28_14</v>
      </c>
    </row>
    <row r="6" spans="2:26" ht="27.75" customHeight="1">
      <c r="R6" s="179" t="s">
        <v>113</v>
      </c>
      <c r="S6" s="33" t="s">
        <v>215</v>
      </c>
      <c r="T6" s="33" t="s">
        <v>33</v>
      </c>
      <c r="U6" s="33" t="s">
        <v>208</v>
      </c>
      <c r="Y6" s="179" t="s">
        <v>227</v>
      </c>
      <c r="Z6" s="33" t="str">
        <f>28&amp;"_"&amp;28</f>
        <v>28_28</v>
      </c>
    </row>
    <row r="7" spans="2:26"/>
    <row r="8" spans="2:26" ht="49.5" customHeight="1">
      <c r="B8" s="300" t="s">
        <v>46</v>
      </c>
      <c r="C8" s="300" t="s">
        <v>19</v>
      </c>
      <c r="D8" s="300" t="s">
        <v>27</v>
      </c>
      <c r="E8" s="300" t="s">
        <v>213</v>
      </c>
      <c r="F8" s="35" t="s">
        <v>220</v>
      </c>
      <c r="G8" s="35" t="s">
        <v>229</v>
      </c>
      <c r="H8" s="301"/>
      <c r="I8" s="300" t="s">
        <v>221</v>
      </c>
      <c r="J8" s="300" t="s">
        <v>210</v>
      </c>
      <c r="K8" s="300" t="s">
        <v>242</v>
      </c>
      <c r="L8" s="300" t="s">
        <v>222</v>
      </c>
      <c r="M8" s="300" t="s">
        <v>233</v>
      </c>
      <c r="N8" s="35" t="s">
        <v>38</v>
      </c>
      <c r="P8" s="112"/>
      <c r="Q8" s="35" t="s">
        <v>111</v>
      </c>
      <c r="R8" s="161" t="s">
        <v>115</v>
      </c>
      <c r="S8" s="161" t="s">
        <v>206</v>
      </c>
      <c r="T8" s="35" t="s">
        <v>27</v>
      </c>
      <c r="U8" s="35" t="s">
        <v>228</v>
      </c>
      <c r="V8" s="35" t="s">
        <v>204</v>
      </c>
      <c r="W8" s="35" t="s">
        <v>214</v>
      </c>
      <c r="X8" s="35" t="s">
        <v>243</v>
      </c>
    </row>
    <row r="9" spans="2:26">
      <c r="Q9" s="112"/>
    </row>
    <row r="10" spans="2:26" ht="35.25" customHeight="1">
      <c r="B10" s="38" t="s">
        <v>39</v>
      </c>
      <c r="C10" s="29"/>
      <c r="D10" s="29"/>
      <c r="E10" s="172"/>
      <c r="F10" s="184"/>
      <c r="G10" s="172"/>
      <c r="H10" s="39"/>
      <c r="I10" s="172"/>
      <c r="J10" s="29"/>
      <c r="K10" s="302"/>
      <c r="L10" s="294"/>
      <c r="M10" s="302"/>
      <c r="N10" s="218" t="str">
        <f>IF(SUM(Q10:S10)&gt;0,SUM(Q10:S10)*X10,"")</f>
        <v/>
      </c>
      <c r="P10" s="112"/>
      <c r="Q10" s="114" t="str">
        <f>IF(C10&gt;0,VLOOKUP($C10,'תעריפי תאונות אישיות'!$B$4:$C$57,2)*E10/10000,"")</f>
        <v/>
      </c>
      <c r="R10" s="114" t="str">
        <f>IF(C10&gt;0,IF(F10=$R$5,VLOOKUP($C10,'תעריפי תאונות אישיות'!$F$3:$H$49,2),IF(F10=$R$6,VLOOKUP($C10,'תעריפי תאונות אישיות'!$F$3:$H$49,3),0))*G10/100,"")</f>
        <v/>
      </c>
      <c r="S10" s="114" t="str">
        <f>IF(ISNA(IF($C10&gt;0,IF(J10=$S$5,VLOOKUP($W10,'תעריפי תאונות אישיות'!$R$5:$S$2000,2,FALSE),VLOOKUP($W10,'תעריפי תאונות אישיות'!$AA$4:$AB$1414,2,FALSE))*I10/1000/12,"")),"",IF($C10&gt;0,IF(J10=$S$5,VLOOKUP($W10,'תעריפי תאונות אישיות'!$R$5:$S$2000,2,FALSE),VLOOKUP($W10,'תעריפי תאונות אישיות'!$AA$4:$AB$1414,2,FALSE))*I10/1000/12,""))</f>
        <v/>
      </c>
      <c r="T10" s="33" t="e">
        <f>VLOOKUP(D10,$T$5:$U$6,2,FALSE)</f>
        <v>#N/A</v>
      </c>
      <c r="U10" s="33" t="e">
        <f>VLOOKUP(K10,$Y$2:$Z$7,2,FALSE)</f>
        <v>#N/A</v>
      </c>
      <c r="V10" s="33" t="e">
        <f>VLOOKUP(L10,$R$2:$S$4,2,FALSE)</f>
        <v>#N/A</v>
      </c>
      <c r="W10" s="106" t="e">
        <f>T10&amp;"_"&amp;U10&amp;"_"&amp;V10&amp;"_"&amp;C10</f>
        <v>#N/A</v>
      </c>
      <c r="X10" s="33">
        <f>VLOOKUP(M10,$W$1:$X$5,2,FALSE)</f>
        <v>1</v>
      </c>
    </row>
    <row r="11" spans="2:26" ht="9" customHeight="1">
      <c r="B11" s="45"/>
      <c r="C11" s="48"/>
      <c r="D11" s="55"/>
      <c r="E11" s="47"/>
      <c r="F11" s="47"/>
      <c r="G11" s="47"/>
      <c r="H11" s="47"/>
      <c r="I11" s="47"/>
      <c r="J11" s="47"/>
      <c r="K11" s="47"/>
      <c r="L11" s="47"/>
      <c r="M11" s="47"/>
      <c r="N11" s="49"/>
      <c r="P11" s="112"/>
      <c r="Q11" s="114"/>
    </row>
    <row r="12" spans="2:26" ht="35.25" customHeight="1">
      <c r="B12" s="38" t="s">
        <v>40</v>
      </c>
      <c r="C12" s="29"/>
      <c r="D12" s="29"/>
      <c r="E12" s="172"/>
      <c r="F12" s="184"/>
      <c r="G12" s="172"/>
      <c r="H12" s="39"/>
      <c r="I12" s="172"/>
      <c r="J12" s="29"/>
      <c r="K12" s="302"/>
      <c r="L12" s="294"/>
      <c r="M12" s="302"/>
      <c r="N12" s="218" t="str">
        <f>IF(SUM(Q12:S12)&gt;0,SUM(Q12:S12)*X12,"")</f>
        <v/>
      </c>
      <c r="P12" s="112"/>
      <c r="Q12" s="114" t="str">
        <f>IF(C12&gt;0,VLOOKUP($C12,'תעריפי תאונות אישיות'!$B$4:$C$57,2)*E12/10000,"")</f>
        <v/>
      </c>
      <c r="R12" s="114" t="str">
        <f>IF(C12&gt;0,IF(F12=$R$5,VLOOKUP($C12,'תעריפי תאונות אישיות'!$F$3:$H$49,2),IF(F12=$R$6,VLOOKUP($C12,'תעריפי תאונות אישיות'!$F$3:$H$49,3),0))*G12/100,"")</f>
        <v/>
      </c>
      <c r="S12" s="114" t="str">
        <f>IF(ISNA(IF($C12&gt;0,IF(J12=$S$5,VLOOKUP($W12,'תעריפי תאונות אישיות'!$R$5:$S$2000,2,FALSE),VLOOKUP($W12,'תעריפי תאונות אישיות'!$AA$4:$AB$1414,2,FALSE))*I12/1000/12,"")),"",IF($C12&gt;0,IF(J12=$S$5,VLOOKUP($W12,'תעריפי תאונות אישיות'!$R$5:$S$2000,2,FALSE),VLOOKUP($W12,'תעריפי תאונות אישיות'!$AA$4:$AB$1414,2,FALSE))*I12/1000/12,""))</f>
        <v/>
      </c>
      <c r="T12" s="33" t="e">
        <f>VLOOKUP(D12,$T$5:$U$6,2,FALSE)</f>
        <v>#N/A</v>
      </c>
      <c r="U12" s="33" t="e">
        <f>VLOOKUP(K12,$Y$2:$Z$7,2,FALSE)</f>
        <v>#N/A</v>
      </c>
      <c r="V12" s="33" t="e">
        <f>VLOOKUP(L12,$R$2:$S$4,2,FALSE)</f>
        <v>#N/A</v>
      </c>
      <c r="W12" s="106" t="e">
        <f>T12&amp;"_"&amp;U12&amp;"_"&amp;V12&amp;"_"&amp;C12</f>
        <v>#N/A</v>
      </c>
      <c r="X12" s="33">
        <f>VLOOKUP(M12,$W$1:$X$5,2)</f>
        <v>1</v>
      </c>
    </row>
    <row r="13" spans="2:26" ht="9" customHeight="1">
      <c r="B13" s="45"/>
      <c r="C13" s="48"/>
      <c r="D13" s="55"/>
      <c r="E13" s="47"/>
      <c r="F13" s="47"/>
      <c r="G13" s="47"/>
      <c r="H13" s="47"/>
      <c r="I13" s="47"/>
      <c r="J13" s="47"/>
      <c r="K13" s="47"/>
      <c r="L13" s="47"/>
      <c r="M13" s="47"/>
      <c r="N13" s="49"/>
      <c r="P13" s="112"/>
      <c r="Q13" s="114"/>
    </row>
    <row r="14" spans="2:26" ht="35.25" customHeight="1">
      <c r="B14" s="38" t="s">
        <v>51</v>
      </c>
      <c r="C14" s="29"/>
      <c r="D14" s="29"/>
      <c r="E14" s="172"/>
      <c r="F14" s="170"/>
      <c r="G14" s="171"/>
      <c r="H14" s="39"/>
      <c r="I14" s="171"/>
      <c r="J14" s="40"/>
      <c r="K14" s="305"/>
      <c r="L14" s="297"/>
      <c r="M14" s="297"/>
      <c r="N14" s="218" t="str">
        <f>IF(SUM(Q14)&gt;0,SUM(Q14),"")</f>
        <v/>
      </c>
      <c r="P14" s="112"/>
      <c r="Q14" s="114" t="str">
        <f>IF(C14&gt;0,VLOOKUP($C14,'תעריפי תאונות אישיות'!$B$4:$C$57,2)*E14/10000,"")</f>
        <v/>
      </c>
      <c r="R14" s="114" t="str">
        <f>IF(C14&gt;0,IF(F14=$R$5,VLOOKUP($C14,'תעריפי תאונות אישיות'!$F$3:$H$49,2),VLOOKUP($C14,'תעריפי תאונות אישיות'!$F$3:$H$49,3))*G14/100,"")</f>
        <v/>
      </c>
      <c r="S14" s="114" t="str">
        <f>IF($C14&gt;0,IF(J14=$S$5,VLOOKUP($W14,'תעריפי תאונות אישיות'!$R$5:$S$2000,2,FALSE),VLOOKUP($C14,'תעריפי תאונות אישיות'!$F$3:$H$49,3))*I14/1000/12,"")</f>
        <v/>
      </c>
      <c r="T14" s="33" t="e">
        <f>VLOOKUP(D14,$T$5:$U$6,2,FALSE)</f>
        <v>#N/A</v>
      </c>
      <c r="U14" s="33" t="e">
        <f>VLOOKUP(K14,$Y$2:$Z$7,2,FALSE)</f>
        <v>#N/A</v>
      </c>
      <c r="V14" s="33" t="e">
        <f>VLOOKUP(L14,$R$2:$S$4,2,FALSE)</f>
        <v>#N/A</v>
      </c>
      <c r="W14" s="106" t="e">
        <f>T14&amp;"_"&amp;#REF!&amp;"_"&amp;V14&amp;"_"&amp;U14&amp;"_"&amp;C14</f>
        <v>#N/A</v>
      </c>
    </row>
    <row r="15" spans="2:26" ht="9" customHeight="1">
      <c r="B15" s="45"/>
      <c r="C15" s="48"/>
      <c r="D15" s="55"/>
      <c r="E15" s="47"/>
      <c r="F15" s="47"/>
      <c r="G15" s="47"/>
      <c r="H15" s="47"/>
      <c r="I15" s="47"/>
      <c r="J15" s="47"/>
      <c r="K15" s="47"/>
      <c r="L15" s="47"/>
      <c r="M15" s="47"/>
      <c r="N15" s="49"/>
      <c r="P15" s="112"/>
      <c r="Q15" s="114"/>
    </row>
    <row r="16" spans="2:26" ht="35.25" customHeight="1">
      <c r="B16" s="38" t="s">
        <v>41</v>
      </c>
      <c r="C16" s="29"/>
      <c r="D16" s="29"/>
      <c r="E16" s="172"/>
      <c r="F16" s="170"/>
      <c r="G16" s="39"/>
      <c r="H16" s="39"/>
      <c r="I16" s="171"/>
      <c r="J16" s="40"/>
      <c r="K16" s="305"/>
      <c r="L16" s="297"/>
      <c r="M16" s="297"/>
      <c r="N16" s="218" t="str">
        <f>IF(SUM(Q16)&gt;0,SUM(Q16),"")</f>
        <v/>
      </c>
      <c r="P16" s="112"/>
      <c r="Q16" s="114" t="str">
        <f>IF(C16&gt;0,VLOOKUP($C16,'תעריפי תאונות אישיות'!$B$4:$C$57,2)*E16/10000,"")</f>
        <v/>
      </c>
      <c r="R16" s="114" t="str">
        <f>IF(C16&gt;0,IF(F16=$R$5,VLOOKUP($C16,'תעריפי תאונות אישיות'!$F$3:$H$49,2),VLOOKUP($C16,'תעריפי תאונות אישיות'!$F$3:$H$49,3))*G16/100,"")</f>
        <v/>
      </c>
      <c r="S16" s="114" t="str">
        <f>IF($C16&gt;0,IF(J16=$S$5,VLOOKUP($W16,'תעריפי תאונות אישיות'!$R$5:$S$2000,2,FALSE),VLOOKUP($C16,'תעריפי תאונות אישיות'!$F$3:$H$49,3))*I16/1000/12,"")</f>
        <v/>
      </c>
      <c r="T16" s="33" t="e">
        <f>VLOOKUP(D16,$T$5:$U$6,2,FALSE)</f>
        <v>#N/A</v>
      </c>
      <c r="U16" s="33" t="e">
        <f>VLOOKUP(K16,$Y$2:$Z$7,2,FALSE)</f>
        <v>#N/A</v>
      </c>
      <c r="V16" s="33" t="e">
        <f>VLOOKUP(L16,$R$2:$S$4,2,FALSE)</f>
        <v>#N/A</v>
      </c>
      <c r="W16" s="106" t="e">
        <f>T16&amp;"_"&amp;#REF!&amp;"_"&amp;V16&amp;"_"&amp;U16&amp;"_"&amp;C16</f>
        <v>#N/A</v>
      </c>
    </row>
    <row r="17" spans="2:23" ht="9" customHeight="1">
      <c r="B17" s="45"/>
      <c r="C17" s="48"/>
      <c r="D17" s="55"/>
      <c r="E17" s="47"/>
      <c r="F17" s="47"/>
      <c r="G17" s="47"/>
      <c r="H17" s="47"/>
      <c r="I17" s="47"/>
      <c r="J17" s="47"/>
      <c r="K17" s="47"/>
      <c r="L17" s="47"/>
      <c r="M17" s="47"/>
      <c r="N17" s="49"/>
      <c r="P17" s="112"/>
      <c r="Q17" s="114"/>
    </row>
    <row r="18" spans="2:23" ht="35.25" customHeight="1">
      <c r="B18" s="38" t="s">
        <v>42</v>
      </c>
      <c r="C18" s="29"/>
      <c r="D18" s="29"/>
      <c r="E18" s="172"/>
      <c r="F18" s="170"/>
      <c r="G18" s="39"/>
      <c r="H18" s="39"/>
      <c r="I18" s="171"/>
      <c r="J18" s="40"/>
      <c r="K18" s="305"/>
      <c r="L18" s="297"/>
      <c r="M18" s="297"/>
      <c r="N18" s="218" t="str">
        <f>IF(SUM(Q18)&gt;0,SUM(Q18),"")</f>
        <v/>
      </c>
      <c r="P18" s="112"/>
      <c r="Q18" s="114" t="str">
        <f>IF(C18&gt;0,VLOOKUP($C18,'תעריפי תאונות אישיות'!$B$4:$C$57,2)*E18/10000,"")</f>
        <v/>
      </c>
      <c r="R18" s="114" t="str">
        <f>IF(C18&gt;0,IF(F18=$R$5,VLOOKUP($C18,'תעריפי תאונות אישיות'!$F$3:$H$49,2),VLOOKUP($C18,'תעריפי תאונות אישיות'!$F$3:$H$49,3))*G18/100,"")</f>
        <v/>
      </c>
      <c r="S18" s="114" t="str">
        <f>IF($C18&gt;0,IF(J18=$S$5,VLOOKUP($W18,'תעריפי תאונות אישיות'!$R$5:$S$2000,2,FALSE),VLOOKUP($C18,'תעריפי תאונות אישיות'!$F$3:$H$49,3))*I18/1000/12,"")</f>
        <v/>
      </c>
      <c r="T18" s="33" t="e">
        <f>VLOOKUP(D18,$T$5:$U$6,2,FALSE)</f>
        <v>#N/A</v>
      </c>
      <c r="U18" s="33" t="e">
        <f>VLOOKUP(K18,$Y$2:$Z$7,2,FALSE)</f>
        <v>#N/A</v>
      </c>
      <c r="V18" s="33" t="e">
        <f>VLOOKUP(L18,$R$2:$S$4,2,FALSE)</f>
        <v>#N/A</v>
      </c>
      <c r="W18" s="106" t="e">
        <f>T18&amp;"_"&amp;#REF!&amp;"_"&amp;V18&amp;"_"&amp;U18&amp;"_"&amp;C18</f>
        <v>#N/A</v>
      </c>
    </row>
    <row r="19" spans="2:23" ht="9" customHeight="1">
      <c r="B19" s="45"/>
      <c r="C19" s="48"/>
      <c r="D19" s="55"/>
      <c r="E19" s="47"/>
      <c r="F19" s="47"/>
      <c r="G19" s="47"/>
      <c r="H19" s="47"/>
      <c r="I19" s="47"/>
      <c r="J19" s="47"/>
      <c r="K19" s="47"/>
      <c r="L19" s="47"/>
      <c r="M19" s="47"/>
      <c r="N19" s="49"/>
      <c r="P19" s="112"/>
      <c r="Q19" s="114"/>
    </row>
    <row r="20" spans="2:23" ht="35.25" customHeight="1">
      <c r="B20" s="38" t="s">
        <v>43</v>
      </c>
      <c r="C20" s="29"/>
      <c r="D20" s="29"/>
      <c r="E20" s="172"/>
      <c r="F20" s="170"/>
      <c r="G20" s="39"/>
      <c r="H20" s="39"/>
      <c r="I20" s="171"/>
      <c r="J20" s="40"/>
      <c r="K20" s="305"/>
      <c r="L20" s="297"/>
      <c r="M20" s="297"/>
      <c r="N20" s="218" t="str">
        <f>IF(SUM(Q20)&gt;0,SUM(Q20),"")</f>
        <v/>
      </c>
      <c r="P20" s="112"/>
      <c r="Q20" s="114" t="str">
        <f>IF(C20&gt;0,VLOOKUP($C20,'תעריפי תאונות אישיות'!$B$4:$C$57,2)*E20/10000,"")</f>
        <v/>
      </c>
      <c r="R20" s="114" t="str">
        <f>IF(C20&gt;0,IF(F20=$R$5,VLOOKUP($C20,'תעריפי תאונות אישיות'!$F$3:$H$49,2),VLOOKUP($C20,'תעריפי תאונות אישיות'!$F$3:$H$49,3))*G20/100,"")</f>
        <v/>
      </c>
      <c r="S20" s="114" t="str">
        <f>IF($C20&gt;0,IF(J20=$S$5,VLOOKUP($W20,'תעריפי תאונות אישיות'!$R$5:$S$2000,2,FALSE),VLOOKUP($C20,'תעריפי תאונות אישיות'!$F$3:$H$49,3))*I20/1000/12,"")</f>
        <v/>
      </c>
      <c r="T20" s="33" t="e">
        <f>VLOOKUP(D20,$T$5:$U$6,2,FALSE)</f>
        <v>#N/A</v>
      </c>
      <c r="U20" s="33" t="e">
        <f>VLOOKUP(K20,$Y$2:$Z$7,2,FALSE)</f>
        <v>#N/A</v>
      </c>
      <c r="V20" s="33" t="e">
        <f>VLOOKUP(L20,$R$2:$S$4,2,FALSE)</f>
        <v>#N/A</v>
      </c>
      <c r="W20" s="106" t="e">
        <f>T20&amp;"_"&amp;#REF!&amp;"_"&amp;V20&amp;"_"&amp;U20&amp;"_"&amp;C20</f>
        <v>#N/A</v>
      </c>
    </row>
    <row r="21" spans="2:23" ht="9" customHeight="1">
      <c r="B21" s="45"/>
      <c r="C21" s="48"/>
      <c r="D21" s="55"/>
      <c r="E21" s="47"/>
      <c r="F21" s="47"/>
      <c r="G21" s="47"/>
      <c r="H21" s="47"/>
      <c r="I21" s="47"/>
      <c r="J21" s="47"/>
      <c r="K21" s="47"/>
      <c r="L21" s="47"/>
      <c r="M21" s="47"/>
      <c r="N21" s="49"/>
      <c r="P21" s="112"/>
      <c r="Q21" s="114"/>
    </row>
    <row r="22" spans="2:23" ht="35.25" customHeight="1">
      <c r="B22" s="38" t="s">
        <v>44</v>
      </c>
      <c r="C22" s="29"/>
      <c r="D22" s="29"/>
      <c r="E22" s="172"/>
      <c r="F22" s="170"/>
      <c r="G22" s="39"/>
      <c r="H22" s="39"/>
      <c r="I22" s="171"/>
      <c r="J22" s="40"/>
      <c r="K22" s="305"/>
      <c r="L22" s="297"/>
      <c r="M22" s="297"/>
      <c r="N22" s="218" t="str">
        <f>IF(SUM(Q22)&gt;0,SUM(Q22),"")</f>
        <v/>
      </c>
      <c r="P22" s="112"/>
      <c r="Q22" s="114" t="str">
        <f>IF(C22&gt;0,VLOOKUP($C22,'תעריפי תאונות אישיות'!$B$4:$C$57,2)*E22/10000,"")</f>
        <v/>
      </c>
      <c r="R22" s="114" t="str">
        <f>IF(C22&gt;0,IF(F22=$R$5,VLOOKUP($C22,'תעריפי תאונות אישיות'!$F$3:$H$49,2),VLOOKUP($C22,'תעריפי תאונות אישיות'!$F$3:$H$49,3))*G22/100,"")</f>
        <v/>
      </c>
      <c r="S22" s="114" t="str">
        <f>IF($C22&gt;0,IF(J22=$S$5,VLOOKUP($W22,'תעריפי תאונות אישיות'!$R$5:$S$2000,2,FALSE),VLOOKUP($C22,'תעריפי תאונות אישיות'!$F$3:$H$49,3))*I22/1000/12,"")</f>
        <v/>
      </c>
      <c r="T22" s="33" t="e">
        <f>VLOOKUP(D22,$T$5:$U$6,2,FALSE)</f>
        <v>#N/A</v>
      </c>
      <c r="U22" s="33" t="e">
        <f>VLOOKUP(K22,$Y$2:$Z$7,2,FALSE)</f>
        <v>#N/A</v>
      </c>
      <c r="V22" s="33" t="e">
        <f>VLOOKUP(L22,$R$2:$S$4,2,FALSE)</f>
        <v>#N/A</v>
      </c>
      <c r="W22" s="106" t="e">
        <f>T22&amp;"_"&amp;#REF!&amp;"_"&amp;V22&amp;"_"&amp;U22&amp;"_"&amp;C22</f>
        <v>#N/A</v>
      </c>
    </row>
    <row r="23" spans="2:23" ht="9" customHeight="1">
      <c r="B23" s="45"/>
      <c r="C23" s="48"/>
      <c r="D23" s="55"/>
      <c r="E23" s="47"/>
      <c r="F23" s="47"/>
      <c r="G23" s="47"/>
      <c r="H23" s="47"/>
      <c r="I23" s="47"/>
      <c r="J23" s="47"/>
      <c r="K23" s="47"/>
      <c r="L23" s="47"/>
      <c r="M23" s="47"/>
      <c r="N23" s="49"/>
      <c r="P23" s="112"/>
      <c r="Q23" s="114"/>
    </row>
    <row r="24" spans="2:23" ht="35.25" customHeight="1">
      <c r="B24" s="38" t="s">
        <v>112</v>
      </c>
      <c r="C24" s="29"/>
      <c r="D24" s="29"/>
      <c r="E24" s="172"/>
      <c r="F24" s="170"/>
      <c r="G24" s="39"/>
      <c r="H24" s="39"/>
      <c r="I24" s="171"/>
      <c r="J24" s="40"/>
      <c r="K24" s="305"/>
      <c r="L24" s="297"/>
      <c r="M24" s="297"/>
      <c r="N24" s="218" t="str">
        <f>IF(SUM(Q24)&gt;0,SUM(Q24),"")</f>
        <v/>
      </c>
      <c r="P24" s="112"/>
      <c r="Q24" s="114" t="str">
        <f>IF(C24&gt;0,VLOOKUP($C24,'תעריפי תאונות אישיות'!$B$4:$C$57,2)*E24/10000,"")</f>
        <v/>
      </c>
      <c r="R24" s="114" t="str">
        <f>IF(C24&gt;0,IF(F24=$R$5,VLOOKUP($C24,'תעריפי תאונות אישיות'!$F$3:$H$49,2),VLOOKUP($C24,'תעריפי תאונות אישיות'!$F$3:$H$49,3))*G24/100,"")</f>
        <v/>
      </c>
      <c r="S24" s="114" t="str">
        <f>IF($C24&gt;0,IF(J24=$S$5,VLOOKUP($W24,'תעריפי תאונות אישיות'!$R$5:$S$2000,2,FALSE),VLOOKUP($C24,'תעריפי תאונות אישיות'!$F$3:$H$49,3))*I24/1000/12,"")</f>
        <v/>
      </c>
      <c r="T24" s="33" t="e">
        <f>VLOOKUP(D24,$T$5:$U$6,2,FALSE)</f>
        <v>#N/A</v>
      </c>
      <c r="U24" s="33" t="e">
        <f>VLOOKUP(K24,$Y$2:$Z$7,2,FALSE)</f>
        <v>#N/A</v>
      </c>
      <c r="V24" s="33" t="e">
        <f>VLOOKUP(L24,$R$2:$S$4,2,FALSE)</f>
        <v>#N/A</v>
      </c>
      <c r="W24" s="106" t="e">
        <f>T24&amp;"_"&amp;#REF!&amp;"_"&amp;V24&amp;"_"&amp;U24&amp;"_"&amp;C24</f>
        <v>#N/A</v>
      </c>
    </row>
    <row r="25" spans="2:23" ht="18.75">
      <c r="B25" s="53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6"/>
      <c r="P25" s="41"/>
      <c r="Q25" s="41"/>
    </row>
    <row r="26" spans="2:23" ht="26.25" customHeight="1">
      <c r="C26" s="175"/>
      <c r="D26" s="175"/>
      <c r="H26" s="58"/>
      <c r="I26" s="58"/>
      <c r="J26" s="58"/>
      <c r="K26" s="58"/>
      <c r="L26" s="309" t="str">
        <f>B39</f>
        <v/>
      </c>
      <c r="M26" s="309"/>
      <c r="N26" s="174">
        <f>SUM(N10:N24)</f>
        <v>0</v>
      </c>
      <c r="Q26" s="176"/>
    </row>
    <row r="27" spans="2:23"/>
    <row r="28" spans="2:23" ht="15">
      <c r="C28" s="58"/>
      <c r="D28" s="58"/>
      <c r="E28" s="58"/>
      <c r="H28" s="69"/>
      <c r="I28" s="69"/>
      <c r="J28" s="69"/>
      <c r="K28" s="69"/>
      <c r="L28" s="69" t="s">
        <v>119</v>
      </c>
      <c r="M28" s="69"/>
      <c r="N28" s="69">
        <f>תפריט!C39</f>
        <v>12160</v>
      </c>
      <c r="O28" s="57"/>
    </row>
    <row r="29" spans="2:23">
      <c r="B29" s="59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7"/>
    </row>
    <row r="30" spans="2:23" ht="15.75">
      <c r="B30" s="70" t="s">
        <v>62</v>
      </c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63"/>
    </row>
    <row r="31" spans="2:23" ht="15">
      <c r="B31" s="173" t="s">
        <v>120</v>
      </c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63"/>
    </row>
    <row r="32" spans="2:23" ht="15">
      <c r="B32" s="185" t="s">
        <v>116</v>
      </c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63"/>
    </row>
    <row r="33" spans="2:2" ht="15">
      <c r="B33" s="185" t="s">
        <v>66</v>
      </c>
    </row>
    <row r="34" spans="2:2" ht="15">
      <c r="B34" s="69" t="s">
        <v>67</v>
      </c>
    </row>
    <row r="35" spans="2:2"/>
    <row r="36" spans="2:2" hidden="1"/>
    <row r="37" spans="2:2" hidden="1"/>
    <row r="38" spans="2:2" hidden="1"/>
    <row r="39" spans="2:2" hidden="1">
      <c r="B39" s="33" t="str">
        <f>IF(SUM(N10:N24)=0, "",IF(N26=N10,$B$40,IF(AND(N12&gt;0,SUM(N14:N24)=0),$B$41,$B$42)))</f>
        <v/>
      </c>
    </row>
    <row r="40" spans="2:2" hidden="1">
      <c r="B40" s="33" t="s">
        <v>49</v>
      </c>
    </row>
    <row r="41" spans="2:2" hidden="1">
      <c r="B41" s="33" t="s">
        <v>50</v>
      </c>
    </row>
    <row r="42" spans="2:2" hidden="1">
      <c r="B42" s="33" t="s">
        <v>48</v>
      </c>
    </row>
    <row r="43" spans="2:2" hidden="1"/>
  </sheetData>
  <sheetProtection password="CC66" sheet="1" objects="1" scenarios="1" selectLockedCells="1"/>
  <mergeCells count="2">
    <mergeCell ref="B2:F2"/>
    <mergeCell ref="L26:M26"/>
  </mergeCells>
  <dataValidations count="15">
    <dataValidation type="whole" showInputMessage="1" showErrorMessage="1" error="סכום הפיצוי השבועי הינו בין 100 ל 1,000 ש&quot;ח, או סכום הפיצוי המקסימלי לתאונה ומחלה לא יעלה על 1,000 ש&quot;ח" sqref="G10 G12">
      <formula1>100</formula1>
      <formula2>MIN(1001,1001-I10)</formula2>
    </dataValidation>
    <dataValidation type="whole" showInputMessage="1" showErrorMessage="1" error="סכום הפיצוי השבועי הינו בין 100 ל 1,000 ש&quot;ח, או סכום הפיצוי המקסימלי לתאונה ומחלה לא יעלה על 1,000 ש&quot;ח" sqref="I10 I12">
      <formula1>100</formula1>
      <formula2>MIN(1001,1001-G10)</formula2>
    </dataValidation>
    <dataValidation type="list" operator="equal" allowBlank="1" showInputMessage="1" showErrorMessage="1" error="סכום הפיצוי השבועי הינו בין 100 ל 1,000 ש&quot;ח" sqref="L24:M24 L10 L14:M14 L16:M16 L18:M18 L20:M20 L22:M22 L12">
      <formula1>$R$2:$R$3</formula1>
    </dataValidation>
    <dataValidation type="whole" allowBlank="1" showInputMessage="1" showErrorMessage="1" error="סכום הפיצוי השבועי הינו בין 100 ל 1,000 ש&quot;ח" sqref="I14 I22 I20 I18 I16 I24">
      <formula1>100</formula1>
      <formula2>1000</formula2>
    </dataValidation>
    <dataValidation type="whole" allowBlank="1" showInputMessage="1" showErrorMessage="1" error="סכום הביטוח לרכישה הינו בין 25,000 ל 200,000 ש&quot;ח" sqref="E11">
      <formula1>25000</formula1>
      <formula2>200000</formula2>
    </dataValidation>
    <dataValidation type="whole" allowBlank="1" showInputMessage="1" showErrorMessage="1" error="סכום הביטוח לרכישה הינו בין 50,000 ל 400,000 ש&quot;ח" sqref="E10 E12">
      <formula1>50000</formula1>
      <formula2>400000</formula2>
    </dataValidation>
    <dataValidation type="list" allowBlank="1" showInputMessage="1" showErrorMessage="1" sqref="D10 D22 D20 D18 D16 D14 D12 D24">
      <formula1>"זכר,נקבה"</formula1>
    </dataValidation>
    <dataValidation type="list" allowBlank="1" showInputMessage="1" showErrorMessage="1" sqref="J10 J22 J20 J18 J16 J12 J14 J24">
      <formula1>"קבועה,משתנה"</formula1>
    </dataValidation>
    <dataValidation type="whole" allowBlank="1" showInputMessage="1" showErrorMessage="1" error="טווח הגילאים  23  עד 75 שנה_x000a__x000a_" sqref="C12">
      <formula1>20</formula1>
      <formula2>75</formula2>
    </dataValidation>
    <dataValidation type="list" allowBlank="1" showInputMessage="1" showErrorMessage="1" sqref="F10 F24 F20 F18 F16 F22 F14 F12">
      <formula1>$R$5:$R$6</formula1>
    </dataValidation>
    <dataValidation type="whole" allowBlank="1" showInputMessage="1" showErrorMessage="1" error="טווח הגילאים  3  עד 22 שנה_x000a__x000a_" sqref="C14 C24 C22 C20 C18 C16">
      <formula1>3</formula1>
      <formula2>22</formula2>
    </dataValidation>
    <dataValidation type="whole" allowBlank="1" showInputMessage="1" showErrorMessage="1" error="טווח הגילאים  23  עד 75 שנה_x000a__x000a_" sqref="C10">
      <formula1>23</formula1>
      <formula2>75</formula2>
    </dataValidation>
    <dataValidation type="whole" allowBlank="1" showInputMessage="1" showErrorMessage="1" error="סכום הביטוח לרכישה הינו בין 50,000 ל 200,000 ש&quot;ח" sqref="E24 E14 E16 E18 E20 E22">
      <formula1>50000</formula1>
      <formula2>200000</formula2>
    </dataValidation>
    <dataValidation type="list" operator="equal" allowBlank="1" showInputMessage="1" showErrorMessage="1" error="סכום הפיצוי השבועי הינו בין 100 ל 1,000 ש&quot;ח" sqref="K10 K12 K14 K16 K18 K20 K22 K24">
      <formula1>$Y$2:$Y$6</formula1>
    </dataValidation>
    <dataValidation type="list" operator="equal" allowBlank="1" showInputMessage="1" showErrorMessage="1" error="סכום הפיצוי השבועי הינו בין 100 ל 1,000 ש&quot;ח" sqref="M10 M12">
      <formula1>$W$2:$W$5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גיליון2"/>
  <dimension ref="A1:AB1414"/>
  <sheetViews>
    <sheetView rightToLeft="1" topLeftCell="A16" workbookViewId="0">
      <selection activeCell="F4" sqref="F4"/>
    </sheetView>
  </sheetViews>
  <sheetFormatPr defaultRowHeight="14.25"/>
  <cols>
    <col min="3" max="3" width="11.625" customWidth="1"/>
    <col min="4" max="4" width="13" customWidth="1"/>
    <col min="5" max="5" width="20.375" customWidth="1"/>
    <col min="18" max="18" width="14.75" bestFit="1" customWidth="1"/>
    <col min="27" max="27" width="14.75" bestFit="1" customWidth="1"/>
    <col min="262" max="262" width="20.375" customWidth="1"/>
    <col min="518" max="518" width="20.375" customWidth="1"/>
    <col min="774" max="774" width="20.375" customWidth="1"/>
    <col min="1030" max="1030" width="20.375" customWidth="1"/>
    <col min="1286" max="1286" width="20.375" customWidth="1"/>
    <col min="1542" max="1542" width="20.375" customWidth="1"/>
    <col min="1798" max="1798" width="20.375" customWidth="1"/>
    <col min="2054" max="2054" width="20.375" customWidth="1"/>
    <col min="2310" max="2310" width="20.375" customWidth="1"/>
    <col min="2566" max="2566" width="20.375" customWidth="1"/>
    <col min="2822" max="2822" width="20.375" customWidth="1"/>
    <col min="3078" max="3078" width="20.375" customWidth="1"/>
    <col min="3334" max="3334" width="20.375" customWidth="1"/>
    <col min="3590" max="3590" width="20.375" customWidth="1"/>
    <col min="3846" max="3846" width="20.375" customWidth="1"/>
    <col min="4102" max="4102" width="20.375" customWidth="1"/>
    <col min="4358" max="4358" width="20.375" customWidth="1"/>
    <col min="4614" max="4614" width="20.375" customWidth="1"/>
    <col min="4870" max="4870" width="20.375" customWidth="1"/>
    <col min="5126" max="5126" width="20.375" customWidth="1"/>
    <col min="5382" max="5382" width="20.375" customWidth="1"/>
    <col min="5638" max="5638" width="20.375" customWidth="1"/>
    <col min="5894" max="5894" width="20.375" customWidth="1"/>
    <col min="6150" max="6150" width="20.375" customWidth="1"/>
    <col min="6406" max="6406" width="20.375" customWidth="1"/>
    <col min="6662" max="6662" width="20.375" customWidth="1"/>
    <col min="6918" max="6918" width="20.375" customWidth="1"/>
    <col min="7174" max="7174" width="20.375" customWidth="1"/>
    <col min="7430" max="7430" width="20.375" customWidth="1"/>
    <col min="7686" max="7686" width="20.375" customWidth="1"/>
    <col min="7942" max="7942" width="20.375" customWidth="1"/>
    <col min="8198" max="8198" width="20.375" customWidth="1"/>
    <col min="8454" max="8454" width="20.375" customWidth="1"/>
    <col min="8710" max="8710" width="20.375" customWidth="1"/>
    <col min="8966" max="8966" width="20.375" customWidth="1"/>
    <col min="9222" max="9222" width="20.375" customWidth="1"/>
    <col min="9478" max="9478" width="20.375" customWidth="1"/>
    <col min="9734" max="9734" width="20.375" customWidth="1"/>
    <col min="9990" max="9990" width="20.375" customWidth="1"/>
    <col min="10246" max="10246" width="20.375" customWidth="1"/>
    <col min="10502" max="10502" width="20.375" customWidth="1"/>
    <col min="10758" max="10758" width="20.375" customWidth="1"/>
    <col min="11014" max="11014" width="20.375" customWidth="1"/>
    <col min="11270" max="11270" width="20.375" customWidth="1"/>
    <col min="11526" max="11526" width="20.375" customWidth="1"/>
    <col min="11782" max="11782" width="20.375" customWidth="1"/>
    <col min="12038" max="12038" width="20.375" customWidth="1"/>
    <col min="12294" max="12294" width="20.375" customWidth="1"/>
    <col min="12550" max="12550" width="20.375" customWidth="1"/>
    <col min="12806" max="12806" width="20.375" customWidth="1"/>
    <col min="13062" max="13062" width="20.375" customWidth="1"/>
    <col min="13318" max="13318" width="20.375" customWidth="1"/>
    <col min="13574" max="13574" width="20.375" customWidth="1"/>
    <col min="13830" max="13830" width="20.375" customWidth="1"/>
    <col min="14086" max="14086" width="20.375" customWidth="1"/>
    <col min="14342" max="14342" width="20.375" customWidth="1"/>
    <col min="14598" max="14598" width="20.375" customWidth="1"/>
    <col min="14854" max="14854" width="20.375" customWidth="1"/>
    <col min="15110" max="15110" width="20.375" customWidth="1"/>
    <col min="15366" max="15366" width="20.375" customWidth="1"/>
    <col min="15622" max="15622" width="20.375" customWidth="1"/>
    <col min="15878" max="15878" width="20.375" customWidth="1"/>
    <col min="16134" max="16134" width="20.375" customWidth="1"/>
  </cols>
  <sheetData>
    <row r="1" spans="1:28" ht="15" thickBot="1">
      <c r="C1" s="6" t="s">
        <v>91</v>
      </c>
      <c r="D1" s="6">
        <v>1829</v>
      </c>
      <c r="F1" s="137" t="s">
        <v>92</v>
      </c>
      <c r="G1" s="137">
        <v>1824</v>
      </c>
      <c r="H1" s="137">
        <v>1828</v>
      </c>
    </row>
    <row r="2" spans="1:28" ht="29.25">
      <c r="C2" s="138" t="s">
        <v>93</v>
      </c>
      <c r="D2" s="139" t="s">
        <v>93</v>
      </c>
      <c r="G2" s="317" t="s">
        <v>94</v>
      </c>
      <c r="H2" s="318"/>
      <c r="M2" s="319" t="s">
        <v>212</v>
      </c>
      <c r="N2" s="319"/>
      <c r="O2" s="319"/>
      <c r="P2" s="319"/>
      <c r="Q2" s="319"/>
      <c r="R2" s="319"/>
      <c r="S2" s="319"/>
      <c r="V2" s="319" t="s">
        <v>219</v>
      </c>
      <c r="W2" s="319"/>
      <c r="X2" s="319"/>
      <c r="Y2" s="319"/>
      <c r="Z2" s="319"/>
      <c r="AA2" s="319"/>
      <c r="AB2" s="319"/>
    </row>
    <row r="3" spans="1:28" ht="43.5" thickBot="1">
      <c r="B3" t="s">
        <v>19</v>
      </c>
      <c r="C3" s="140" t="s">
        <v>95</v>
      </c>
      <c r="D3" s="141" t="s">
        <v>96</v>
      </c>
      <c r="G3" s="142" t="s">
        <v>97</v>
      </c>
      <c r="H3" s="143" t="s">
        <v>98</v>
      </c>
    </row>
    <row r="4" spans="1:28" ht="45">
      <c r="A4" s="28">
        <f>C4*12/10</f>
        <v>3.5305692860083893</v>
      </c>
      <c r="B4" s="149">
        <v>3</v>
      </c>
      <c r="C4" s="144">
        <v>2.9421410716736576</v>
      </c>
      <c r="D4" s="145">
        <v>14.71</v>
      </c>
      <c r="E4" s="28"/>
      <c r="F4" s="146">
        <v>21</v>
      </c>
      <c r="G4" s="147">
        <v>2.0540409974376326</v>
      </c>
      <c r="H4" s="148">
        <v>2.7264187243045366</v>
      </c>
      <c r="M4" s="295" t="s">
        <v>8</v>
      </c>
      <c r="N4" s="295" t="s">
        <v>27</v>
      </c>
      <c r="O4" s="295" t="s">
        <v>209</v>
      </c>
      <c r="P4" s="295" t="s">
        <v>204</v>
      </c>
      <c r="Q4" s="295" t="s">
        <v>205</v>
      </c>
      <c r="R4" s="295" t="s">
        <v>32</v>
      </c>
      <c r="S4" s="296" t="s">
        <v>206</v>
      </c>
      <c r="V4" s="295" t="s">
        <v>8</v>
      </c>
      <c r="W4" s="295" t="s">
        <v>27</v>
      </c>
      <c r="X4" s="295" t="s">
        <v>209</v>
      </c>
      <c r="Y4" s="295" t="s">
        <v>204</v>
      </c>
      <c r="Z4" s="295" t="s">
        <v>205</v>
      </c>
      <c r="AA4" s="295" t="s">
        <v>32</v>
      </c>
      <c r="AB4" s="296" t="s">
        <v>206</v>
      </c>
    </row>
    <row r="5" spans="1:28">
      <c r="A5" s="28">
        <f t="shared" ref="A5:A48" si="0">C5*12/10</f>
        <v>3.6039036724787565</v>
      </c>
      <c r="B5" s="149">
        <v>23</v>
      </c>
      <c r="C5" s="144">
        <v>3.003253060398964</v>
      </c>
      <c r="D5" s="145">
        <v>15.016265301994821</v>
      </c>
      <c r="E5" s="28"/>
      <c r="F5" s="146">
        <v>22</v>
      </c>
      <c r="G5" s="147">
        <v>2.0419986222678057</v>
      </c>
      <c r="H5" s="148">
        <v>2.716200619112942</v>
      </c>
      <c r="M5" s="106">
        <v>20</v>
      </c>
      <c r="N5" s="106" t="s">
        <v>207</v>
      </c>
      <c r="O5" s="106">
        <v>14</v>
      </c>
      <c r="P5" s="106">
        <v>52</v>
      </c>
      <c r="Q5" s="106">
        <v>7</v>
      </c>
      <c r="R5" s="106" t="str">
        <f>N5&amp;"_"&amp;O5&amp;"_"&amp;Q5&amp;"_"&amp;P5&amp;"_"&amp;M5</f>
        <v>ז_14_7_52_20</v>
      </c>
      <c r="S5" s="293">
        <v>1604.670698342986</v>
      </c>
      <c r="V5" s="106">
        <v>21</v>
      </c>
      <c r="W5" s="106" t="s">
        <v>207</v>
      </c>
      <c r="X5" s="106">
        <v>14</v>
      </c>
      <c r="Y5" s="106">
        <v>104</v>
      </c>
      <c r="Z5" s="106">
        <v>7</v>
      </c>
      <c r="AA5" s="106" t="str">
        <f>W5&amp;"_"&amp;X5&amp;"_"&amp;Z5&amp;"_"&amp;Y5&amp;"_"&amp;V5</f>
        <v>ז_14_7_104_21</v>
      </c>
      <c r="AB5" s="293">
        <v>251.27065098770464</v>
      </c>
    </row>
    <row r="6" spans="1:28">
      <c r="A6" s="28">
        <f t="shared" si="0"/>
        <v>3.6372758001763659</v>
      </c>
      <c r="B6" s="149">
        <v>24</v>
      </c>
      <c r="C6" s="144">
        <v>3.0310631668136381</v>
      </c>
      <c r="D6" s="145">
        <v>15.15531583406819</v>
      </c>
      <c r="E6" s="28"/>
      <c r="F6" s="146">
        <v>23</v>
      </c>
      <c r="G6" s="147">
        <v>2.0332118437835431</v>
      </c>
      <c r="H6" s="148">
        <v>2.7102805040056941</v>
      </c>
      <c r="M6" s="106">
        <v>21</v>
      </c>
      <c r="N6" s="106" t="s">
        <v>207</v>
      </c>
      <c r="O6" s="106">
        <v>14</v>
      </c>
      <c r="P6" s="106">
        <v>52</v>
      </c>
      <c r="Q6" s="106">
        <v>7</v>
      </c>
      <c r="R6" s="106" t="str">
        <f t="shared" ref="R6:R69" si="1">N6&amp;"_"&amp;O6&amp;"_"&amp;Q6&amp;"_"&amp;P6&amp;"_"&amp;M6</f>
        <v>ז_14_7_52_21</v>
      </c>
      <c r="S6" s="293">
        <v>1657.0171930438205</v>
      </c>
      <c r="V6" s="106">
        <v>22</v>
      </c>
      <c r="W6" s="106" t="s">
        <v>207</v>
      </c>
      <c r="X6" s="106">
        <v>14</v>
      </c>
      <c r="Y6" s="106">
        <v>104</v>
      </c>
      <c r="Z6" s="106">
        <v>7</v>
      </c>
      <c r="AA6" s="106" t="str">
        <f>W6&amp;"_"&amp;X6&amp;"_"&amp;Z6&amp;"_"&amp;Y6&amp;"_"&amp;V6</f>
        <v>ז_14_7_104_22</v>
      </c>
      <c r="AB6" s="293">
        <v>333.73345474346394</v>
      </c>
    </row>
    <row r="7" spans="1:28">
      <c r="A7" s="28">
        <f t="shared" si="0"/>
        <v>3.6739483208309722</v>
      </c>
      <c r="B7" s="149">
        <v>25</v>
      </c>
      <c r="C7" s="144">
        <v>3.0616236006924766</v>
      </c>
      <c r="D7" s="145">
        <v>15.308118003462383</v>
      </c>
      <c r="E7" s="28"/>
      <c r="F7" s="146">
        <v>24</v>
      </c>
      <c r="G7" s="147">
        <v>2.0275352290207254</v>
      </c>
      <c r="H7" s="148">
        <v>2.7084959050204129</v>
      </c>
      <c r="M7" s="106">
        <v>22</v>
      </c>
      <c r="N7" s="106" t="s">
        <v>207</v>
      </c>
      <c r="O7" s="106">
        <v>14</v>
      </c>
      <c r="P7" s="106">
        <v>52</v>
      </c>
      <c r="Q7" s="106">
        <v>7</v>
      </c>
      <c r="R7" s="106" t="str">
        <f t="shared" si="1"/>
        <v>ז_14_7_52_22</v>
      </c>
      <c r="S7" s="293">
        <v>1711.9674619804882</v>
      </c>
      <c r="V7" s="106">
        <v>23</v>
      </c>
      <c r="W7" s="106" t="s">
        <v>207</v>
      </c>
      <c r="X7" s="106">
        <v>14</v>
      </c>
      <c r="Y7" s="106">
        <v>104</v>
      </c>
      <c r="Z7" s="106">
        <v>7</v>
      </c>
      <c r="AA7" s="106" t="str">
        <f t="shared" ref="AA7:AA70" si="2">W7&amp;"_"&amp;X7&amp;"_"&amp;Z7&amp;"_"&amp;Y7&amp;"_"&amp;V7</f>
        <v>ז_14_7_104_23</v>
      </c>
      <c r="AB7" s="293">
        <v>466.49070879264571</v>
      </c>
    </row>
    <row r="8" spans="1:28">
      <c r="A8" s="28">
        <f t="shared" si="0"/>
        <v>3.7116189805280753</v>
      </c>
      <c r="B8" s="149">
        <v>26</v>
      </c>
      <c r="C8" s="144">
        <v>3.0930158171067292</v>
      </c>
      <c r="D8" s="145">
        <v>15.465079085533645</v>
      </c>
      <c r="E8" s="28"/>
      <c r="F8" s="146">
        <v>25</v>
      </c>
      <c r="G8" s="147">
        <v>2.0248159926400056</v>
      </c>
      <c r="H8" s="148">
        <v>2.7106760195861712</v>
      </c>
      <c r="M8" s="106">
        <v>23</v>
      </c>
      <c r="N8" s="106" t="s">
        <v>207</v>
      </c>
      <c r="O8" s="106">
        <v>14</v>
      </c>
      <c r="P8" s="106">
        <v>52</v>
      </c>
      <c r="Q8" s="106">
        <v>7</v>
      </c>
      <c r="R8" s="106" t="str">
        <f t="shared" si="1"/>
        <v>ז_14_7_52_23</v>
      </c>
      <c r="S8" s="293">
        <v>1767.2794262044524</v>
      </c>
      <c r="V8" s="106">
        <v>24</v>
      </c>
      <c r="W8" s="106" t="s">
        <v>207</v>
      </c>
      <c r="X8" s="106">
        <v>14</v>
      </c>
      <c r="Y8" s="106">
        <v>104</v>
      </c>
      <c r="Z8" s="106">
        <v>7</v>
      </c>
      <c r="AA8" s="106" t="str">
        <f t="shared" si="2"/>
        <v>ז_14_7_104_24</v>
      </c>
      <c r="AB8" s="293">
        <v>554.41311492052455</v>
      </c>
    </row>
    <row r="9" spans="1:28">
      <c r="A9" s="28">
        <f t="shared" si="0"/>
        <v>3.7502299253006832</v>
      </c>
      <c r="B9" s="149">
        <v>27</v>
      </c>
      <c r="C9" s="144">
        <v>3.1251916044172359</v>
      </c>
      <c r="D9" s="145">
        <v>15.625958022086179</v>
      </c>
      <c r="E9" s="28"/>
      <c r="F9" s="146">
        <v>26</v>
      </c>
      <c r="G9" s="147">
        <v>2.0248589402879871</v>
      </c>
      <c r="H9" s="148">
        <v>2.7165975528029502</v>
      </c>
      <c r="M9" s="106">
        <v>24</v>
      </c>
      <c r="N9" s="106" t="s">
        <v>207</v>
      </c>
      <c r="O9" s="106">
        <v>14</v>
      </c>
      <c r="P9" s="106">
        <v>52</v>
      </c>
      <c r="Q9" s="106">
        <v>7</v>
      </c>
      <c r="R9" s="106" t="str">
        <f t="shared" si="1"/>
        <v>ז_14_7_52_24</v>
      </c>
      <c r="S9" s="293">
        <v>1821.500706818895</v>
      </c>
      <c r="V9" s="106">
        <v>25</v>
      </c>
      <c r="W9" s="106" t="s">
        <v>207</v>
      </c>
      <c r="X9" s="106">
        <v>14</v>
      </c>
      <c r="Y9" s="106">
        <v>104</v>
      </c>
      <c r="Z9" s="106">
        <v>7</v>
      </c>
      <c r="AA9" s="106" t="str">
        <f t="shared" si="2"/>
        <v>ז_14_7_104_25</v>
      </c>
      <c r="AB9" s="293">
        <v>800.43216919357928</v>
      </c>
    </row>
    <row r="10" spans="1:28">
      <c r="A10" s="28">
        <f t="shared" si="0"/>
        <v>3.7894012934518089</v>
      </c>
      <c r="B10" s="149">
        <v>28</v>
      </c>
      <c r="C10" s="144">
        <v>3.1578344112098407</v>
      </c>
      <c r="D10" s="145">
        <v>15.789172056049203</v>
      </c>
      <c r="E10" s="28"/>
      <c r="F10" s="146">
        <v>27</v>
      </c>
      <c r="G10" s="147">
        <v>2.0274180478865138</v>
      </c>
      <c r="H10" s="148">
        <v>2.7259246149785112</v>
      </c>
      <c r="M10" s="106">
        <v>25</v>
      </c>
      <c r="N10" s="106" t="s">
        <v>207</v>
      </c>
      <c r="O10" s="106">
        <v>14</v>
      </c>
      <c r="P10" s="106">
        <v>52</v>
      </c>
      <c r="Q10" s="106">
        <v>7</v>
      </c>
      <c r="R10" s="106" t="str">
        <f t="shared" si="1"/>
        <v>ז_14_7_52_25</v>
      </c>
      <c r="S10" s="293">
        <v>1875.9473729213589</v>
      </c>
      <c r="T10" s="28">
        <f>S10/12</f>
        <v>156.32894774344658</v>
      </c>
      <c r="V10" s="106">
        <v>26</v>
      </c>
      <c r="W10" s="106" t="s">
        <v>207</v>
      </c>
      <c r="X10" s="106">
        <v>14</v>
      </c>
      <c r="Y10" s="106">
        <v>104</v>
      </c>
      <c r="Z10" s="106">
        <v>7</v>
      </c>
      <c r="AA10" s="106" t="str">
        <f t="shared" si="2"/>
        <v>ז_14_7_104_26</v>
      </c>
      <c r="AB10" s="293">
        <v>905.7310623719336</v>
      </c>
    </row>
    <row r="11" spans="1:28">
      <c r="A11" s="28">
        <f t="shared" si="0"/>
        <v>3.8290400160924039</v>
      </c>
      <c r="B11" s="149">
        <v>29</v>
      </c>
      <c r="C11" s="144">
        <v>3.1908666800770034</v>
      </c>
      <c r="D11" s="145">
        <v>15.954333400385018</v>
      </c>
      <c r="E11" s="28"/>
      <c r="F11" s="146">
        <v>28</v>
      </c>
      <c r="G11" s="147">
        <v>2.0324166991492731</v>
      </c>
      <c r="H11" s="148">
        <v>2.73858525409275</v>
      </c>
      <c r="M11" s="106">
        <v>26</v>
      </c>
      <c r="N11" s="106" t="s">
        <v>207</v>
      </c>
      <c r="O11" s="106">
        <v>14</v>
      </c>
      <c r="P11" s="106">
        <v>52</v>
      </c>
      <c r="Q11" s="106">
        <v>7</v>
      </c>
      <c r="R11" s="106" t="str">
        <f t="shared" si="1"/>
        <v>ז_14_7_52_26</v>
      </c>
      <c r="S11" s="293">
        <v>1925.8282237321248</v>
      </c>
      <c r="V11" s="106">
        <v>27</v>
      </c>
      <c r="W11" s="106" t="s">
        <v>207</v>
      </c>
      <c r="X11" s="106">
        <v>14</v>
      </c>
      <c r="Y11" s="106">
        <v>104</v>
      </c>
      <c r="Z11" s="106">
        <v>7</v>
      </c>
      <c r="AA11" s="106" t="str">
        <f t="shared" si="2"/>
        <v>ז_14_7_104_27</v>
      </c>
      <c r="AB11" s="293">
        <v>1143.0807244742498</v>
      </c>
    </row>
    <row r="12" spans="1:28">
      <c r="A12" s="28">
        <f t="shared" si="0"/>
        <v>3.8688296194319305</v>
      </c>
      <c r="B12" s="149">
        <v>30</v>
      </c>
      <c r="C12" s="144">
        <v>3.2240246828599424</v>
      </c>
      <c r="D12" s="145">
        <v>16.120123414299712</v>
      </c>
      <c r="E12" s="28"/>
      <c r="F12" s="146">
        <v>29</v>
      </c>
      <c r="G12" s="147">
        <v>2.0397776440683386</v>
      </c>
      <c r="H12" s="148">
        <v>2.7545083215255786</v>
      </c>
      <c r="M12" s="106">
        <v>27</v>
      </c>
      <c r="N12" s="106" t="s">
        <v>207</v>
      </c>
      <c r="O12" s="106">
        <v>14</v>
      </c>
      <c r="P12" s="106">
        <v>52</v>
      </c>
      <c r="Q12" s="106">
        <v>7</v>
      </c>
      <c r="R12" s="106" t="str">
        <f t="shared" si="1"/>
        <v>ז_14_7_52_27</v>
      </c>
      <c r="S12" s="293">
        <v>1975.2348361465738</v>
      </c>
      <c r="V12" s="106">
        <v>28</v>
      </c>
      <c r="W12" s="106" t="s">
        <v>207</v>
      </c>
      <c r="X12" s="106">
        <v>14</v>
      </c>
      <c r="Y12" s="106">
        <v>104</v>
      </c>
      <c r="Z12" s="106">
        <v>7</v>
      </c>
      <c r="AA12" s="106" t="str">
        <f t="shared" si="2"/>
        <v>ז_14_7_104_28</v>
      </c>
      <c r="AB12" s="293">
        <v>1242.6337821095872</v>
      </c>
    </row>
    <row r="13" spans="1:28">
      <c r="A13" s="28">
        <f t="shared" si="0"/>
        <v>3.9094837891766971</v>
      </c>
      <c r="B13" s="149">
        <v>31</v>
      </c>
      <c r="C13" s="144">
        <v>3.2579031576472475</v>
      </c>
      <c r="D13" s="145">
        <v>16.289515788236237</v>
      </c>
      <c r="E13" s="28"/>
      <c r="F13" s="146">
        <v>30</v>
      </c>
      <c r="G13" s="147">
        <v>2.0493892793345361</v>
      </c>
      <c r="H13" s="148">
        <v>2.7735808310080454</v>
      </c>
      <c r="M13" s="106">
        <v>28</v>
      </c>
      <c r="N13" s="106" t="s">
        <v>207</v>
      </c>
      <c r="O13" s="106">
        <v>14</v>
      </c>
      <c r="P13" s="106">
        <v>52</v>
      </c>
      <c r="Q13" s="106">
        <v>7</v>
      </c>
      <c r="R13" s="106" t="str">
        <f t="shared" si="1"/>
        <v>ז_14_7_52_28</v>
      </c>
      <c r="S13" s="293">
        <v>2020.0218261839871</v>
      </c>
      <c r="V13" s="106">
        <v>29</v>
      </c>
      <c r="W13" s="106" t="s">
        <v>207</v>
      </c>
      <c r="X13" s="106">
        <v>14</v>
      </c>
      <c r="Y13" s="106">
        <v>104</v>
      </c>
      <c r="Z13" s="106">
        <v>7</v>
      </c>
      <c r="AA13" s="106" t="str">
        <f t="shared" si="2"/>
        <v>ז_14_7_104_29</v>
      </c>
      <c r="AB13" s="293">
        <v>1595.696578484959</v>
      </c>
    </row>
    <row r="14" spans="1:28">
      <c r="A14" s="28">
        <f t="shared" si="0"/>
        <v>3.9517202687448347</v>
      </c>
      <c r="B14" s="149">
        <v>32</v>
      </c>
      <c r="C14" s="144">
        <v>3.2931002239540286</v>
      </c>
      <c r="D14" s="145">
        <v>16.465501119770142</v>
      </c>
      <c r="E14" s="28"/>
      <c r="F14" s="146">
        <v>31</v>
      </c>
      <c r="G14" s="147">
        <v>2.061911605647174</v>
      </c>
      <c r="H14" s="148">
        <v>2.7966740361672247</v>
      </c>
      <c r="M14" s="106">
        <v>29</v>
      </c>
      <c r="N14" s="106" t="s">
        <v>207</v>
      </c>
      <c r="O14" s="106">
        <v>14</v>
      </c>
      <c r="P14" s="106">
        <v>52</v>
      </c>
      <c r="Q14" s="106">
        <v>7</v>
      </c>
      <c r="R14" s="106" t="str">
        <f t="shared" si="1"/>
        <v>ז_14_7_52_29</v>
      </c>
      <c r="S14" s="293">
        <v>2064.2872775892083</v>
      </c>
      <c r="V14" s="106">
        <v>30</v>
      </c>
      <c r="W14" s="106" t="s">
        <v>207</v>
      </c>
      <c r="X14" s="106">
        <v>14</v>
      </c>
      <c r="Y14" s="106">
        <v>104</v>
      </c>
      <c r="Z14" s="106">
        <v>7</v>
      </c>
      <c r="AA14" s="106" t="str">
        <f t="shared" si="2"/>
        <v>ז_14_7_104_30</v>
      </c>
      <c r="AB14" s="293">
        <v>1824.6287556473631</v>
      </c>
    </row>
    <row r="15" spans="1:28">
      <c r="A15" s="28">
        <f t="shared" si="0"/>
        <v>3.9964946639621117</v>
      </c>
      <c r="B15" s="149">
        <v>33</v>
      </c>
      <c r="C15" s="144">
        <v>3.3304122199684265</v>
      </c>
      <c r="D15" s="145">
        <v>16.652061099842133</v>
      </c>
      <c r="E15" s="28"/>
      <c r="F15" s="146">
        <v>32</v>
      </c>
      <c r="G15" s="147">
        <v>2.0778464170274802</v>
      </c>
      <c r="H15" s="148">
        <v>2.8244059184064465</v>
      </c>
      <c r="M15" s="106">
        <v>30</v>
      </c>
      <c r="N15" s="106" t="s">
        <v>207</v>
      </c>
      <c r="O15" s="106">
        <v>14</v>
      </c>
      <c r="P15" s="106">
        <v>52</v>
      </c>
      <c r="Q15" s="106">
        <v>7</v>
      </c>
      <c r="R15" s="106" t="str">
        <f t="shared" si="1"/>
        <v>ז_14_7_52_30</v>
      </c>
      <c r="S15" s="293">
        <v>2099.8419758753644</v>
      </c>
      <c r="V15" s="106">
        <v>31</v>
      </c>
      <c r="W15" s="106" t="s">
        <v>207</v>
      </c>
      <c r="X15" s="106">
        <v>14</v>
      </c>
      <c r="Y15" s="106">
        <v>104</v>
      </c>
      <c r="Z15" s="106">
        <v>7</v>
      </c>
      <c r="AA15" s="106" t="str">
        <f t="shared" si="2"/>
        <v>ז_14_7_104_31</v>
      </c>
      <c r="AB15" s="293">
        <v>2015.3574349071405</v>
      </c>
    </row>
    <row r="16" spans="1:28">
      <c r="A16" s="28">
        <f t="shared" si="0"/>
        <v>4.0443620097115671</v>
      </c>
      <c r="B16" s="149">
        <v>34</v>
      </c>
      <c r="C16" s="144">
        <v>3.3703016747596388</v>
      </c>
      <c r="D16" s="145">
        <v>16.851508373798193</v>
      </c>
      <c r="E16" s="28"/>
      <c r="F16" s="146">
        <v>33</v>
      </c>
      <c r="G16" s="147">
        <v>2.0972141190604612</v>
      </c>
      <c r="H16" s="148">
        <v>2.8568399977542711</v>
      </c>
      <c r="M16" s="106">
        <v>31</v>
      </c>
      <c r="N16" s="106" t="s">
        <v>207</v>
      </c>
      <c r="O16" s="106">
        <v>14</v>
      </c>
      <c r="P16" s="106">
        <v>52</v>
      </c>
      <c r="Q16" s="106">
        <v>7</v>
      </c>
      <c r="R16" s="106" t="str">
        <f t="shared" si="1"/>
        <v>ז_14_7_52_31</v>
      </c>
      <c r="S16" s="293">
        <v>2130.1488737081122</v>
      </c>
      <c r="V16" s="106">
        <v>32</v>
      </c>
      <c r="W16" s="106" t="s">
        <v>207</v>
      </c>
      <c r="X16" s="106">
        <v>14</v>
      </c>
      <c r="Y16" s="106">
        <v>104</v>
      </c>
      <c r="Z16" s="106">
        <v>7</v>
      </c>
      <c r="AA16" s="106" t="str">
        <f t="shared" si="2"/>
        <v>ז_14_7_104_32</v>
      </c>
      <c r="AB16" s="293">
        <v>2164.1862434430004</v>
      </c>
    </row>
    <row r="17" spans="1:28">
      <c r="A17" s="28">
        <f t="shared" si="0"/>
        <v>4.0963886592672338</v>
      </c>
      <c r="B17" s="149">
        <v>35</v>
      </c>
      <c r="C17" s="144">
        <v>3.4136572160560279</v>
      </c>
      <c r="D17" s="145">
        <v>17.068286080280139</v>
      </c>
      <c r="E17" s="28"/>
      <c r="F17" s="146">
        <v>34</v>
      </c>
      <c r="G17" s="147">
        <v>2.120069596230489</v>
      </c>
      <c r="H17" s="148">
        <v>2.8940867614974168</v>
      </c>
      <c r="M17" s="106">
        <v>32</v>
      </c>
      <c r="N17" s="106" t="s">
        <v>207</v>
      </c>
      <c r="O17" s="106">
        <v>14</v>
      </c>
      <c r="P17" s="106">
        <v>52</v>
      </c>
      <c r="Q17" s="106">
        <v>7</v>
      </c>
      <c r="R17" s="106" t="str">
        <f t="shared" si="1"/>
        <v>ז_14_7_52_32</v>
      </c>
      <c r="S17" s="293">
        <v>2156.111528501629</v>
      </c>
      <c r="V17" s="106">
        <v>33</v>
      </c>
      <c r="W17" s="106" t="s">
        <v>207</v>
      </c>
      <c r="X17" s="106">
        <v>14</v>
      </c>
      <c r="Y17" s="106">
        <v>104</v>
      </c>
      <c r="Z17" s="106">
        <v>7</v>
      </c>
      <c r="AA17" s="106" t="str">
        <f t="shared" si="2"/>
        <v>ז_14_7_104_33</v>
      </c>
      <c r="AB17" s="293">
        <v>2267.6340108813502</v>
      </c>
    </row>
    <row r="18" spans="1:28">
      <c r="A18" s="28">
        <f t="shared" si="0"/>
        <v>4.1528422341000377</v>
      </c>
      <c r="B18" s="149">
        <v>36</v>
      </c>
      <c r="C18" s="144">
        <v>3.4607018617500316</v>
      </c>
      <c r="D18" s="145">
        <v>17.303509308750158</v>
      </c>
      <c r="E18" s="28"/>
      <c r="F18" s="146">
        <v>35</v>
      </c>
      <c r="G18" s="147">
        <v>2.1464809115378278</v>
      </c>
      <c r="H18" s="148">
        <v>2.9362771327129296</v>
      </c>
      <c r="M18" s="106">
        <v>33</v>
      </c>
      <c r="N18" s="106" t="s">
        <v>207</v>
      </c>
      <c r="O18" s="106">
        <v>14</v>
      </c>
      <c r="P18" s="106">
        <v>52</v>
      </c>
      <c r="Q18" s="106">
        <v>7</v>
      </c>
      <c r="R18" s="106" t="str">
        <f t="shared" si="1"/>
        <v>ז_14_7_52_33</v>
      </c>
      <c r="S18" s="293">
        <v>2178.8340927747777</v>
      </c>
      <c r="V18" s="106">
        <v>34</v>
      </c>
      <c r="W18" s="106" t="s">
        <v>207</v>
      </c>
      <c r="X18" s="106">
        <v>14</v>
      </c>
      <c r="Y18" s="106">
        <v>104</v>
      </c>
      <c r="Z18" s="106">
        <v>7</v>
      </c>
      <c r="AA18" s="106" t="str">
        <f t="shared" si="2"/>
        <v>ז_14_7_104_34</v>
      </c>
      <c r="AB18" s="293">
        <v>2347.4347608895778</v>
      </c>
    </row>
    <row r="19" spans="1:28">
      <c r="A19" s="28">
        <f t="shared" si="0"/>
        <v>4.2132293809256494</v>
      </c>
      <c r="B19" s="149">
        <v>37</v>
      </c>
      <c r="C19" s="144">
        <v>3.5110244841047082</v>
      </c>
      <c r="D19" s="145">
        <v>17.555122420523542</v>
      </c>
      <c r="E19" s="28"/>
      <c r="F19" s="146">
        <v>36</v>
      </c>
      <c r="G19" s="147">
        <v>2.1765375127166351</v>
      </c>
      <c r="H19" s="148">
        <v>2.9835736250682698</v>
      </c>
      <c r="M19" s="106">
        <v>34</v>
      </c>
      <c r="N19" s="106" t="s">
        <v>207</v>
      </c>
      <c r="O19" s="106">
        <v>14</v>
      </c>
      <c r="P19" s="106">
        <v>52</v>
      </c>
      <c r="Q19" s="106">
        <v>7</v>
      </c>
      <c r="R19" s="106" t="str">
        <f t="shared" si="1"/>
        <v>ז_14_7_52_34</v>
      </c>
      <c r="S19" s="293">
        <v>2199.6396354996896</v>
      </c>
      <c r="V19" s="106">
        <v>35</v>
      </c>
      <c r="W19" s="106" t="s">
        <v>207</v>
      </c>
      <c r="X19" s="106">
        <v>14</v>
      </c>
      <c r="Y19" s="106">
        <v>104</v>
      </c>
      <c r="Z19" s="106">
        <v>7</v>
      </c>
      <c r="AA19" s="106" t="str">
        <f t="shared" si="2"/>
        <v>ז_14_7_104_35</v>
      </c>
      <c r="AB19" s="293">
        <v>2427.7655788467787</v>
      </c>
    </row>
    <row r="20" spans="1:28">
      <c r="A20" s="28">
        <f t="shared" si="0"/>
        <v>4.2774778020038067</v>
      </c>
      <c r="B20" s="149">
        <v>38</v>
      </c>
      <c r="C20" s="144">
        <v>3.5645648350031727</v>
      </c>
      <c r="D20" s="145">
        <v>17.822824175015864</v>
      </c>
      <c r="E20" s="28"/>
      <c r="F20" s="146">
        <v>37</v>
      </c>
      <c r="G20" s="147">
        <v>2.2101435910540883</v>
      </c>
      <c r="H20" s="148">
        <v>3.0358442065589624</v>
      </c>
      <c r="M20" s="106">
        <v>35</v>
      </c>
      <c r="N20" s="106" t="s">
        <v>207</v>
      </c>
      <c r="O20" s="106">
        <v>14</v>
      </c>
      <c r="P20" s="106">
        <v>52</v>
      </c>
      <c r="Q20" s="106">
        <v>7</v>
      </c>
      <c r="R20" s="106" t="str">
        <f t="shared" si="1"/>
        <v>ז_14_7_52_35</v>
      </c>
      <c r="S20" s="293">
        <v>2219.2159020332251</v>
      </c>
      <c r="V20" s="106">
        <v>36</v>
      </c>
      <c r="W20" s="106" t="s">
        <v>207</v>
      </c>
      <c r="X20" s="106">
        <v>14</v>
      </c>
      <c r="Y20" s="106">
        <v>104</v>
      </c>
      <c r="Z20" s="106">
        <v>7</v>
      </c>
      <c r="AA20" s="106" t="str">
        <f t="shared" si="2"/>
        <v>ז_14_7_104_36</v>
      </c>
      <c r="AB20" s="293">
        <v>2482.3670791845661</v>
      </c>
    </row>
    <row r="21" spans="1:28">
      <c r="A21" s="28">
        <f t="shared" si="0"/>
        <v>4.3456555987481353</v>
      </c>
      <c r="B21" s="149">
        <v>39</v>
      </c>
      <c r="C21" s="144">
        <v>3.6213796656234458</v>
      </c>
      <c r="D21" s="145">
        <v>18.106898328117229</v>
      </c>
      <c r="E21" s="28"/>
      <c r="F21" s="146">
        <v>38</v>
      </c>
      <c r="G21" s="147">
        <v>2.2474138380278958</v>
      </c>
      <c r="H21" s="148">
        <v>3.0932873960017075</v>
      </c>
      <c r="M21" s="106">
        <v>36</v>
      </c>
      <c r="N21" s="106" t="s">
        <v>207</v>
      </c>
      <c r="O21" s="106">
        <v>14</v>
      </c>
      <c r="P21" s="106">
        <v>52</v>
      </c>
      <c r="Q21" s="106">
        <v>7</v>
      </c>
      <c r="R21" s="106" t="str">
        <f t="shared" si="1"/>
        <v>ז_14_7_52_36</v>
      </c>
      <c r="S21" s="293">
        <v>2237.4542123764932</v>
      </c>
      <c r="V21" s="106">
        <v>37</v>
      </c>
      <c r="W21" s="106" t="s">
        <v>207</v>
      </c>
      <c r="X21" s="106">
        <v>14</v>
      </c>
      <c r="Y21" s="106">
        <v>104</v>
      </c>
      <c r="Z21" s="106">
        <v>7</v>
      </c>
      <c r="AA21" s="106" t="str">
        <f t="shared" si="2"/>
        <v>ז_14_7_104_37</v>
      </c>
      <c r="AB21" s="293">
        <v>2536.6294824520351</v>
      </c>
    </row>
    <row r="22" spans="1:28">
      <c r="A22" s="28">
        <f t="shared" si="0"/>
        <v>4.4189163139484675</v>
      </c>
      <c r="B22" s="149">
        <v>40</v>
      </c>
      <c r="C22" s="144">
        <v>3.6824302616237228</v>
      </c>
      <c r="D22" s="145">
        <v>18.412151308118613</v>
      </c>
      <c r="E22" s="28"/>
      <c r="F22" s="146">
        <v>39</v>
      </c>
      <c r="G22" s="147">
        <v>2.288500702999245</v>
      </c>
      <c r="H22" s="148">
        <v>3.1561556439248184</v>
      </c>
      <c r="M22" s="106">
        <v>37</v>
      </c>
      <c r="N22" s="106" t="s">
        <v>207</v>
      </c>
      <c r="O22" s="106">
        <v>14</v>
      </c>
      <c r="P22" s="106">
        <v>52</v>
      </c>
      <c r="Q22" s="106">
        <v>7</v>
      </c>
      <c r="R22" s="106" t="str">
        <f t="shared" si="1"/>
        <v>ז_14_7_52_37</v>
      </c>
      <c r="S22" s="293">
        <v>2255.1875425595731</v>
      </c>
      <c r="V22" s="106">
        <v>38</v>
      </c>
      <c r="W22" s="106" t="s">
        <v>207</v>
      </c>
      <c r="X22" s="106">
        <v>14</v>
      </c>
      <c r="Y22" s="106">
        <v>104</v>
      </c>
      <c r="Z22" s="106">
        <v>7</v>
      </c>
      <c r="AA22" s="106" t="str">
        <f t="shared" si="2"/>
        <v>ז_14_7_104_38</v>
      </c>
      <c r="AB22" s="293">
        <v>2535.0864409274536</v>
      </c>
    </row>
    <row r="23" spans="1:28">
      <c r="A23" s="28">
        <f t="shared" si="0"/>
        <v>4.4963426744960646</v>
      </c>
      <c r="B23" s="149">
        <v>41</v>
      </c>
      <c r="C23" s="144">
        <v>3.7469522287467201</v>
      </c>
      <c r="D23" s="145">
        <v>18.7347611437336</v>
      </c>
      <c r="E23" s="28"/>
      <c r="F23" s="146">
        <v>40</v>
      </c>
      <c r="G23" s="147">
        <v>2.3336062890053508</v>
      </c>
      <c r="H23" s="148">
        <v>3.2247719743838168</v>
      </c>
      <c r="M23" s="106">
        <v>38</v>
      </c>
      <c r="N23" s="106" t="s">
        <v>207</v>
      </c>
      <c r="O23" s="106">
        <v>14</v>
      </c>
      <c r="P23" s="106">
        <v>52</v>
      </c>
      <c r="Q23" s="106">
        <v>7</v>
      </c>
      <c r="R23" s="106" t="str">
        <f t="shared" si="1"/>
        <v>ז_14_7_52_38</v>
      </c>
      <c r="S23" s="293">
        <v>2272.3942359130897</v>
      </c>
      <c r="V23" s="106">
        <v>39</v>
      </c>
      <c r="W23" s="106" t="s">
        <v>207</v>
      </c>
      <c r="X23" s="106">
        <v>14</v>
      </c>
      <c r="Y23" s="106">
        <v>104</v>
      </c>
      <c r="Z23" s="106">
        <v>7</v>
      </c>
      <c r="AA23" s="106" t="str">
        <f t="shared" si="2"/>
        <v>ז_14_7_104_39</v>
      </c>
      <c r="AB23" s="293">
        <v>2537.7003264657164</v>
      </c>
    </row>
    <row r="24" spans="1:28">
      <c r="A24" s="28">
        <f t="shared" si="0"/>
        <v>4.5786192349475412</v>
      </c>
      <c r="B24" s="149">
        <v>42</v>
      </c>
      <c r="C24" s="144">
        <v>3.8155160291229513</v>
      </c>
      <c r="D24" s="145">
        <v>19.077580145614757</v>
      </c>
      <c r="E24" s="28"/>
      <c r="F24" s="146">
        <v>41</v>
      </c>
      <c r="G24" s="147">
        <v>2.3828992173346588</v>
      </c>
      <c r="H24" s="148">
        <v>3.2994236312884269</v>
      </c>
      <c r="M24" s="106">
        <v>39</v>
      </c>
      <c r="N24" s="106" t="s">
        <v>207</v>
      </c>
      <c r="O24" s="106">
        <v>14</v>
      </c>
      <c r="P24" s="106">
        <v>52</v>
      </c>
      <c r="Q24" s="106">
        <v>7</v>
      </c>
      <c r="R24" s="106" t="str">
        <f t="shared" si="1"/>
        <v>ז_14_7_52_39</v>
      </c>
      <c r="S24" s="293">
        <v>2291.1587792886749</v>
      </c>
      <c r="V24" s="106">
        <v>40</v>
      </c>
      <c r="W24" s="106" t="s">
        <v>207</v>
      </c>
      <c r="X24" s="106">
        <v>14</v>
      </c>
      <c r="Y24" s="106">
        <v>104</v>
      </c>
      <c r="Z24" s="106">
        <v>7</v>
      </c>
      <c r="AA24" s="106" t="str">
        <f t="shared" si="2"/>
        <v>ז_14_7_104_40</v>
      </c>
      <c r="AB24" s="293">
        <v>2523.936191958529</v>
      </c>
    </row>
    <row r="25" spans="1:28">
      <c r="A25" s="28">
        <f t="shared" si="0"/>
        <v>4.6660147825620086</v>
      </c>
      <c r="B25" s="149">
        <v>43</v>
      </c>
      <c r="C25" s="144">
        <v>3.888345652135007</v>
      </c>
      <c r="D25" s="145">
        <v>19.441728260675035</v>
      </c>
      <c r="E25" s="28"/>
      <c r="F25" s="146">
        <v>42</v>
      </c>
      <c r="G25" s="147">
        <v>2.4363253317396181</v>
      </c>
      <c r="H25" s="148">
        <v>3.3800408345555</v>
      </c>
      <c r="M25" s="106">
        <v>40</v>
      </c>
      <c r="N25" s="106" t="s">
        <v>207</v>
      </c>
      <c r="O25" s="106">
        <v>14</v>
      </c>
      <c r="P25" s="106">
        <v>52</v>
      </c>
      <c r="Q25" s="106">
        <v>7</v>
      </c>
      <c r="R25" s="106" t="str">
        <f t="shared" si="1"/>
        <v>ז_14_7_52_40</v>
      </c>
      <c r="S25" s="293">
        <v>2311.4845929706921</v>
      </c>
      <c r="V25" s="106">
        <v>41</v>
      </c>
      <c r="W25" s="106" t="s">
        <v>207</v>
      </c>
      <c r="X25" s="106">
        <v>14</v>
      </c>
      <c r="Y25" s="106">
        <v>104</v>
      </c>
      <c r="Z25" s="106">
        <v>7</v>
      </c>
      <c r="AA25" s="106" t="str">
        <f t="shared" si="2"/>
        <v>ז_14_7_104_41</v>
      </c>
      <c r="AB25" s="293">
        <v>2580.5217618548249</v>
      </c>
    </row>
    <row r="26" spans="1:28">
      <c r="A26" s="28">
        <f t="shared" si="0"/>
        <v>4.7581369697552889</v>
      </c>
      <c r="B26" s="149">
        <v>44</v>
      </c>
      <c r="C26" s="144">
        <v>3.9651141414627409</v>
      </c>
      <c r="D26" s="145">
        <v>19.825570707313705</v>
      </c>
      <c r="E26" s="28"/>
      <c r="F26" s="146">
        <v>43</v>
      </c>
      <c r="G26" s="147">
        <v>2.4941888519616855</v>
      </c>
      <c r="H26" s="148">
        <v>3.4670914858477788</v>
      </c>
      <c r="M26" s="106">
        <v>41</v>
      </c>
      <c r="N26" s="106" t="s">
        <v>207</v>
      </c>
      <c r="O26" s="106">
        <v>14</v>
      </c>
      <c r="P26" s="106">
        <v>52</v>
      </c>
      <c r="Q26" s="106">
        <v>7</v>
      </c>
      <c r="R26" s="106" t="str">
        <f t="shared" si="1"/>
        <v>ז_14_7_52_41</v>
      </c>
      <c r="S26" s="293">
        <v>2334.1993491172266</v>
      </c>
      <c r="V26" s="106">
        <v>42</v>
      </c>
      <c r="W26" s="106" t="s">
        <v>207</v>
      </c>
      <c r="X26" s="106">
        <v>14</v>
      </c>
      <c r="Y26" s="106">
        <v>104</v>
      </c>
      <c r="Z26" s="106">
        <v>7</v>
      </c>
      <c r="AA26" s="106" t="str">
        <f t="shared" si="2"/>
        <v>ז_14_7_104_42</v>
      </c>
      <c r="AB26" s="293">
        <v>2572.8489944434759</v>
      </c>
    </row>
    <row r="27" spans="1:28">
      <c r="A27" s="28">
        <f t="shared" si="0"/>
        <v>4.8553882744432943</v>
      </c>
      <c r="B27" s="149">
        <v>45</v>
      </c>
      <c r="C27" s="144">
        <v>4.0461568953694123</v>
      </c>
      <c r="D27" s="145">
        <v>20.230784476847063</v>
      </c>
      <c r="E27" s="28"/>
      <c r="F27" s="146">
        <v>44</v>
      </c>
      <c r="G27" s="147">
        <v>2.5568783980061141</v>
      </c>
      <c r="H27" s="148">
        <v>3.5611637809665888</v>
      </c>
      <c r="M27" s="106">
        <v>42</v>
      </c>
      <c r="N27" s="106" t="s">
        <v>207</v>
      </c>
      <c r="O27" s="106">
        <v>14</v>
      </c>
      <c r="P27" s="106">
        <v>52</v>
      </c>
      <c r="Q27" s="106">
        <v>7</v>
      </c>
      <c r="R27" s="106" t="str">
        <f t="shared" si="1"/>
        <v>ז_14_7_52_42</v>
      </c>
      <c r="S27" s="293">
        <v>2357.7040702614449</v>
      </c>
      <c r="V27" s="106">
        <v>43</v>
      </c>
      <c r="W27" s="106" t="s">
        <v>207</v>
      </c>
      <c r="X27" s="106">
        <v>14</v>
      </c>
      <c r="Y27" s="106">
        <v>104</v>
      </c>
      <c r="Z27" s="106">
        <v>7</v>
      </c>
      <c r="AA27" s="106" t="str">
        <f t="shared" si="2"/>
        <v>ז_14_7_104_43</v>
      </c>
      <c r="AB27" s="293">
        <v>2644.3179518552856</v>
      </c>
    </row>
    <row r="28" spans="1:28">
      <c r="A28" s="28">
        <f t="shared" si="0"/>
        <v>4.9581097849083378</v>
      </c>
      <c r="B28" s="149">
        <v>46</v>
      </c>
      <c r="C28" s="144">
        <v>4.1317581540902815</v>
      </c>
      <c r="D28" s="145">
        <v>20.658790770451407</v>
      </c>
      <c r="E28" s="28"/>
      <c r="F28" s="146">
        <v>45</v>
      </c>
      <c r="G28" s="147">
        <v>2.6248808082206025</v>
      </c>
      <c r="H28" s="148">
        <v>3.6629870151143487</v>
      </c>
      <c r="M28" s="106">
        <v>43</v>
      </c>
      <c r="N28" s="106" t="s">
        <v>207</v>
      </c>
      <c r="O28" s="106">
        <v>14</v>
      </c>
      <c r="P28" s="106">
        <v>52</v>
      </c>
      <c r="Q28" s="106">
        <v>7</v>
      </c>
      <c r="R28" s="106" t="str">
        <f t="shared" si="1"/>
        <v>ז_14_7_52_43</v>
      </c>
      <c r="S28" s="293">
        <v>2384.8143103461439</v>
      </c>
      <c r="V28" s="106">
        <v>44</v>
      </c>
      <c r="W28" s="106" t="s">
        <v>207</v>
      </c>
      <c r="X28" s="106">
        <v>14</v>
      </c>
      <c r="Y28" s="106">
        <v>104</v>
      </c>
      <c r="Z28" s="106">
        <v>7</v>
      </c>
      <c r="AA28" s="106" t="str">
        <f t="shared" si="2"/>
        <v>ז_14_7_104_44</v>
      </c>
      <c r="AB28" s="293">
        <v>2713.2060750803403</v>
      </c>
    </row>
    <row r="29" spans="1:28">
      <c r="A29" s="28">
        <f t="shared" si="0"/>
        <v>5.0669584145406938</v>
      </c>
      <c r="B29" s="149">
        <v>47</v>
      </c>
      <c r="C29" s="144">
        <v>4.2224653454505781</v>
      </c>
      <c r="D29" s="145">
        <v>21.112326727252892</v>
      </c>
      <c r="E29" s="28"/>
      <c r="F29" s="146">
        <v>46</v>
      </c>
      <c r="G29" s="147">
        <v>2.6987863618546495</v>
      </c>
      <c r="H29" s="148">
        <v>3.7734416974470393</v>
      </c>
      <c r="M29" s="106">
        <v>44</v>
      </c>
      <c r="N29" s="106" t="s">
        <v>207</v>
      </c>
      <c r="O29" s="106">
        <v>14</v>
      </c>
      <c r="P29" s="106">
        <v>52</v>
      </c>
      <c r="Q29" s="106">
        <v>7</v>
      </c>
      <c r="R29" s="106" t="str">
        <f t="shared" si="1"/>
        <v>ז_14_7_52_44</v>
      </c>
      <c r="S29" s="293">
        <v>2412.6276708425089</v>
      </c>
      <c r="V29" s="106">
        <v>45</v>
      </c>
      <c r="W29" s="106" t="s">
        <v>207</v>
      </c>
      <c r="X29" s="106">
        <v>14</v>
      </c>
      <c r="Y29" s="106">
        <v>104</v>
      </c>
      <c r="Z29" s="106">
        <v>7</v>
      </c>
      <c r="AA29" s="106" t="str">
        <f t="shared" si="2"/>
        <v>ז_14_7_104_45</v>
      </c>
      <c r="AB29" s="293">
        <v>2770.8398792928369</v>
      </c>
    </row>
    <row r="30" spans="1:28">
      <c r="A30" s="28">
        <f t="shared" si="0"/>
        <v>5.1821102316923717</v>
      </c>
      <c r="B30" s="149">
        <v>48</v>
      </c>
      <c r="C30" s="144">
        <v>4.3184251930769761</v>
      </c>
      <c r="D30" s="145">
        <v>21.592125965384881</v>
      </c>
      <c r="E30" s="28"/>
      <c r="F30" s="146">
        <v>47</v>
      </c>
      <c r="G30" s="147">
        <v>2.7790688665858267</v>
      </c>
      <c r="H30" s="148">
        <v>3.8931638875210988</v>
      </c>
      <c r="M30" s="106">
        <v>45</v>
      </c>
      <c r="N30" s="106" t="s">
        <v>207</v>
      </c>
      <c r="O30" s="106">
        <v>14</v>
      </c>
      <c r="P30" s="106">
        <v>52</v>
      </c>
      <c r="Q30" s="106">
        <v>7</v>
      </c>
      <c r="R30" s="106" t="str">
        <f t="shared" si="1"/>
        <v>ז_14_7_52_45</v>
      </c>
      <c r="S30" s="293">
        <v>2441.4259302737828</v>
      </c>
      <c r="V30" s="106">
        <v>46</v>
      </c>
      <c r="W30" s="106" t="s">
        <v>207</v>
      </c>
      <c r="X30" s="106">
        <v>14</v>
      </c>
      <c r="Y30" s="106">
        <v>104</v>
      </c>
      <c r="Z30" s="106">
        <v>7</v>
      </c>
      <c r="AA30" s="106" t="str">
        <f t="shared" si="2"/>
        <v>ז_14_7_104_46</v>
      </c>
      <c r="AB30" s="293">
        <v>2911.599604017882</v>
      </c>
    </row>
    <row r="31" spans="1:28">
      <c r="A31" s="28">
        <f t="shared" si="0"/>
        <v>5.3054057448406047</v>
      </c>
      <c r="B31" s="149">
        <v>49</v>
      </c>
      <c r="C31" s="144">
        <v>4.4211714540338374</v>
      </c>
      <c r="D31" s="145">
        <v>22.105857270169185</v>
      </c>
      <c r="E31" s="28"/>
      <c r="F31" s="146">
        <v>48</v>
      </c>
      <c r="G31" s="147">
        <v>2.8665653547499961</v>
      </c>
      <c r="H31" s="148">
        <v>4.0233726413580957</v>
      </c>
      <c r="M31" s="106">
        <v>46</v>
      </c>
      <c r="N31" s="106" t="s">
        <v>207</v>
      </c>
      <c r="O31" s="106">
        <v>14</v>
      </c>
      <c r="P31" s="106">
        <v>52</v>
      </c>
      <c r="Q31" s="106">
        <v>7</v>
      </c>
      <c r="R31" s="106" t="str">
        <f t="shared" si="1"/>
        <v>ז_14_7_52_46</v>
      </c>
      <c r="S31" s="293">
        <v>2471.9182737388742</v>
      </c>
      <c r="V31" s="106">
        <v>47</v>
      </c>
      <c r="W31" s="106" t="s">
        <v>207</v>
      </c>
      <c r="X31" s="106">
        <v>14</v>
      </c>
      <c r="Y31" s="106">
        <v>104</v>
      </c>
      <c r="Z31" s="106">
        <v>7</v>
      </c>
      <c r="AA31" s="106" t="str">
        <f t="shared" si="2"/>
        <v>ז_14_7_104_47</v>
      </c>
      <c r="AB31" s="293">
        <v>3055.5134733039727</v>
      </c>
    </row>
    <row r="32" spans="1:28">
      <c r="A32" s="28">
        <f t="shared" si="0"/>
        <v>5.4377841519654968</v>
      </c>
      <c r="B32" s="149">
        <v>50</v>
      </c>
      <c r="C32" s="144">
        <v>4.5314867933045804</v>
      </c>
      <c r="D32" s="145">
        <v>22.657433966522902</v>
      </c>
      <c r="E32" s="28"/>
      <c r="F32" s="146">
        <v>49</v>
      </c>
      <c r="G32" s="147">
        <v>2.9623075293774987</v>
      </c>
      <c r="H32" s="148">
        <v>4.1655667793178042</v>
      </c>
      <c r="M32" s="106">
        <v>47</v>
      </c>
      <c r="N32" s="106" t="s">
        <v>207</v>
      </c>
      <c r="O32" s="106">
        <v>14</v>
      </c>
      <c r="P32" s="106">
        <v>52</v>
      </c>
      <c r="Q32" s="106">
        <v>7</v>
      </c>
      <c r="R32" s="106" t="str">
        <f t="shared" si="1"/>
        <v>ז_14_7_52_47</v>
      </c>
      <c r="S32" s="293">
        <v>2500.6385793737286</v>
      </c>
      <c r="V32" s="106">
        <v>48</v>
      </c>
      <c r="W32" s="106" t="s">
        <v>207</v>
      </c>
      <c r="X32" s="106">
        <v>14</v>
      </c>
      <c r="Y32" s="106">
        <v>104</v>
      </c>
      <c r="Z32" s="106">
        <v>7</v>
      </c>
      <c r="AA32" s="106" t="str">
        <f t="shared" si="2"/>
        <v>ז_14_7_104_48</v>
      </c>
      <c r="AB32" s="293">
        <v>3091.8519592517141</v>
      </c>
    </row>
    <row r="33" spans="1:28">
      <c r="A33" s="28">
        <f t="shared" si="0"/>
        <v>5.5782638523159793</v>
      </c>
      <c r="B33" s="149">
        <v>51</v>
      </c>
      <c r="C33" s="144">
        <v>4.6485532102633158</v>
      </c>
      <c r="D33" s="145">
        <v>23.242766051316579</v>
      </c>
      <c r="E33" s="28"/>
      <c r="F33" s="146">
        <v>50</v>
      </c>
      <c r="G33" s="147">
        <v>3.0675946442904118</v>
      </c>
      <c r="H33" s="148">
        <v>4.3216282150860224</v>
      </c>
      <c r="M33" s="106">
        <v>48</v>
      </c>
      <c r="N33" s="106" t="s">
        <v>207</v>
      </c>
      <c r="O33" s="106">
        <v>14</v>
      </c>
      <c r="P33" s="106">
        <v>52</v>
      </c>
      <c r="Q33" s="106">
        <v>7</v>
      </c>
      <c r="R33" s="106" t="str">
        <f t="shared" si="1"/>
        <v>ז_14_7_52_48</v>
      </c>
      <c r="S33" s="293">
        <v>2527.3350655861836</v>
      </c>
      <c r="V33" s="106">
        <v>49</v>
      </c>
      <c r="W33" s="106" t="s">
        <v>207</v>
      </c>
      <c r="X33" s="106">
        <v>14</v>
      </c>
      <c r="Y33" s="106">
        <v>104</v>
      </c>
      <c r="Z33" s="106">
        <v>7</v>
      </c>
      <c r="AA33" s="106" t="str">
        <f t="shared" si="2"/>
        <v>ז_14_7_104_49</v>
      </c>
      <c r="AB33" s="293">
        <v>3090.0580317347635</v>
      </c>
    </row>
    <row r="34" spans="1:28">
      <c r="A34" s="28">
        <f t="shared" si="0"/>
        <v>5.7260769147127419</v>
      </c>
      <c r="B34" s="149">
        <v>52</v>
      </c>
      <c r="C34" s="144">
        <v>4.771730762260618</v>
      </c>
      <c r="D34" s="145">
        <v>23.858653811303089</v>
      </c>
      <c r="E34" s="28"/>
      <c r="F34" s="146">
        <v>51</v>
      </c>
      <c r="G34" s="147">
        <v>3.1842521180977985</v>
      </c>
      <c r="H34" s="148">
        <v>4.4941774491310884</v>
      </c>
      <c r="M34" s="106">
        <v>49</v>
      </c>
      <c r="N34" s="106" t="s">
        <v>207</v>
      </c>
      <c r="O34" s="106">
        <v>14</v>
      </c>
      <c r="P34" s="106">
        <v>52</v>
      </c>
      <c r="Q34" s="106">
        <v>7</v>
      </c>
      <c r="R34" s="106" t="str">
        <f t="shared" si="1"/>
        <v>ז_14_7_52_49</v>
      </c>
      <c r="S34" s="293">
        <v>2557.0402784468893</v>
      </c>
      <c r="V34" s="106">
        <v>50</v>
      </c>
      <c r="W34" s="106" t="s">
        <v>207</v>
      </c>
      <c r="X34" s="106">
        <v>14</v>
      </c>
      <c r="Y34" s="106">
        <v>104</v>
      </c>
      <c r="Z34" s="106">
        <v>7</v>
      </c>
      <c r="AA34" s="106" t="str">
        <f t="shared" si="2"/>
        <v>ז_14_7_104_50</v>
      </c>
      <c r="AB34" s="293">
        <v>3114.1664605714277</v>
      </c>
    </row>
    <row r="35" spans="1:28">
      <c r="A35" s="28">
        <f t="shared" si="0"/>
        <v>5.8830835273832012</v>
      </c>
      <c r="B35" s="149">
        <v>53</v>
      </c>
      <c r="C35" s="144">
        <v>4.9025696061526673</v>
      </c>
      <c r="D35" s="145">
        <v>24.512848030763337</v>
      </c>
      <c r="E35" s="28"/>
      <c r="F35" s="146">
        <v>52</v>
      </c>
      <c r="G35" s="147">
        <v>3.3130205798098586</v>
      </c>
      <c r="H35" s="148">
        <v>4.6842354889611748</v>
      </c>
      <c r="M35" s="106">
        <v>50</v>
      </c>
      <c r="N35" s="106" t="s">
        <v>207</v>
      </c>
      <c r="O35" s="106">
        <v>14</v>
      </c>
      <c r="P35" s="106">
        <v>52</v>
      </c>
      <c r="Q35" s="106">
        <v>7</v>
      </c>
      <c r="R35" s="106" t="str">
        <f t="shared" si="1"/>
        <v>ז_14_7_52_50</v>
      </c>
      <c r="S35" s="293">
        <v>2592.2065314470251</v>
      </c>
      <c r="V35" s="106">
        <v>51</v>
      </c>
      <c r="W35" s="106" t="s">
        <v>207</v>
      </c>
      <c r="X35" s="106">
        <v>14</v>
      </c>
      <c r="Y35" s="106">
        <v>104</v>
      </c>
      <c r="Z35" s="106">
        <v>7</v>
      </c>
      <c r="AA35" s="106" t="str">
        <f t="shared" si="2"/>
        <v>ז_14_7_104_51</v>
      </c>
      <c r="AB35" s="293">
        <v>3094.8084464929379</v>
      </c>
    </row>
    <row r="36" spans="1:28">
      <c r="A36" s="28">
        <f t="shared" si="0"/>
        <v>6.050478778192673</v>
      </c>
      <c r="B36" s="149">
        <v>54</v>
      </c>
      <c r="C36" s="144">
        <v>5.0420656484938942</v>
      </c>
      <c r="D36" s="145">
        <v>25.210328242469473</v>
      </c>
      <c r="E36" s="28"/>
      <c r="F36" s="146">
        <v>53</v>
      </c>
      <c r="G36" s="147">
        <v>3.4550142268531565</v>
      </c>
      <c r="H36" s="148">
        <v>4.893472683120109</v>
      </c>
      <c r="M36" s="106">
        <v>51</v>
      </c>
      <c r="N36" s="106" t="s">
        <v>207</v>
      </c>
      <c r="O36" s="106">
        <v>14</v>
      </c>
      <c r="P36" s="106">
        <v>52</v>
      </c>
      <c r="Q36" s="106">
        <v>7</v>
      </c>
      <c r="R36" s="106" t="str">
        <f t="shared" si="1"/>
        <v>ז_14_7_52_51</v>
      </c>
      <c r="S36" s="293">
        <v>2632.4714460947798</v>
      </c>
      <c r="V36" s="106">
        <v>52</v>
      </c>
      <c r="W36" s="106" t="s">
        <v>207</v>
      </c>
      <c r="X36" s="106">
        <v>14</v>
      </c>
      <c r="Y36" s="106">
        <v>104</v>
      </c>
      <c r="Z36" s="106">
        <v>7</v>
      </c>
      <c r="AA36" s="106" t="str">
        <f t="shared" si="2"/>
        <v>ז_14_7_104_52</v>
      </c>
      <c r="AB36" s="293">
        <v>3203.4029232791609</v>
      </c>
    </row>
    <row r="37" spans="1:28">
      <c r="A37" s="28">
        <f t="shared" si="0"/>
        <v>6.2302118647819293</v>
      </c>
      <c r="B37" s="149">
        <v>55</v>
      </c>
      <c r="C37" s="144">
        <v>5.1918432206516076</v>
      </c>
      <c r="D37" s="145">
        <v>25.95921610325804</v>
      </c>
      <c r="E37" s="28"/>
      <c r="F37" s="146">
        <v>54</v>
      </c>
      <c r="G37" s="147">
        <v>3.6117989673301643</v>
      </c>
      <c r="H37" s="148">
        <v>5.1241869767669384</v>
      </c>
      <c r="M37" s="106">
        <v>52</v>
      </c>
      <c r="N37" s="106" t="s">
        <v>207</v>
      </c>
      <c r="O37" s="106">
        <v>14</v>
      </c>
      <c r="P37" s="106">
        <v>52</v>
      </c>
      <c r="Q37" s="106">
        <v>7</v>
      </c>
      <c r="R37" s="106" t="str">
        <f t="shared" si="1"/>
        <v>ז_14_7_52_52</v>
      </c>
      <c r="S37" s="293">
        <v>2681.2016091561586</v>
      </c>
      <c r="V37" s="106">
        <v>53</v>
      </c>
      <c r="W37" s="106" t="s">
        <v>207</v>
      </c>
      <c r="X37" s="106">
        <v>14</v>
      </c>
      <c r="Y37" s="106">
        <v>104</v>
      </c>
      <c r="Z37" s="106">
        <v>7</v>
      </c>
      <c r="AA37" s="106" t="str">
        <f t="shared" si="2"/>
        <v>ז_14_7_104_53</v>
      </c>
      <c r="AB37" s="293">
        <v>3309.5350002974656</v>
      </c>
    </row>
    <row r="38" spans="1:28">
      <c r="A38" s="28">
        <f t="shared" si="0"/>
        <v>6.4217164196290097</v>
      </c>
      <c r="B38" s="149">
        <v>56</v>
      </c>
      <c r="C38" s="144">
        <v>5.3514303496908413</v>
      </c>
      <c r="D38" s="145">
        <v>26.757151748454206</v>
      </c>
      <c r="E38" s="28"/>
      <c r="F38" s="146">
        <v>55</v>
      </c>
      <c r="G38" s="147">
        <v>3.7845177106638475</v>
      </c>
      <c r="H38" s="148">
        <v>5.3781092713815664</v>
      </c>
      <c r="M38" s="106">
        <v>53</v>
      </c>
      <c r="N38" s="106" t="s">
        <v>207</v>
      </c>
      <c r="O38" s="106">
        <v>14</v>
      </c>
      <c r="P38" s="106">
        <v>52</v>
      </c>
      <c r="Q38" s="106">
        <v>7</v>
      </c>
      <c r="R38" s="106" t="str">
        <f t="shared" si="1"/>
        <v>ז_14_7_52_53</v>
      </c>
      <c r="S38" s="293">
        <v>2732.8904723277947</v>
      </c>
      <c r="V38" s="106">
        <v>54</v>
      </c>
      <c r="W38" s="106" t="s">
        <v>207</v>
      </c>
      <c r="X38" s="106">
        <v>14</v>
      </c>
      <c r="Y38" s="106">
        <v>104</v>
      </c>
      <c r="Z38" s="106">
        <v>7</v>
      </c>
      <c r="AA38" s="106" t="str">
        <f t="shared" si="2"/>
        <v>ז_14_7_104_54</v>
      </c>
      <c r="AB38" s="293">
        <v>3412.5408357466199</v>
      </c>
    </row>
    <row r="39" spans="1:28">
      <c r="A39" s="28">
        <f t="shared" si="0"/>
        <v>6.6263605617756429</v>
      </c>
      <c r="B39" s="149">
        <v>57</v>
      </c>
      <c r="C39" s="144">
        <v>5.5219671348130355</v>
      </c>
      <c r="D39" s="145">
        <v>27.609835674065177</v>
      </c>
      <c r="E39" s="28"/>
      <c r="F39" s="146">
        <v>56</v>
      </c>
      <c r="G39" s="147">
        <v>3.9757861373383507</v>
      </c>
      <c r="H39" s="148">
        <v>5.6589957471563119</v>
      </c>
      <c r="M39" s="106">
        <v>54</v>
      </c>
      <c r="N39" s="106" t="s">
        <v>207</v>
      </c>
      <c r="O39" s="106">
        <v>14</v>
      </c>
      <c r="P39" s="106">
        <v>52</v>
      </c>
      <c r="Q39" s="106">
        <v>7</v>
      </c>
      <c r="R39" s="106" t="str">
        <f t="shared" si="1"/>
        <v>ז_14_7_52_54</v>
      </c>
      <c r="S39" s="293">
        <v>2788.5247899275423</v>
      </c>
      <c r="V39" s="106">
        <v>55</v>
      </c>
      <c r="W39" s="106" t="s">
        <v>207</v>
      </c>
      <c r="X39" s="106">
        <v>14</v>
      </c>
      <c r="Y39" s="106">
        <v>104</v>
      </c>
      <c r="Z39" s="106">
        <v>7</v>
      </c>
      <c r="AA39" s="106" t="str">
        <f t="shared" si="2"/>
        <v>ז_14_7_104_55</v>
      </c>
      <c r="AB39" s="293">
        <v>3655.3433555280917</v>
      </c>
    </row>
    <row r="40" spans="1:28">
      <c r="A40" s="28">
        <f t="shared" si="0"/>
        <v>6.8446274167038128</v>
      </c>
      <c r="B40" s="149">
        <v>58</v>
      </c>
      <c r="C40" s="144">
        <v>5.7038561805865102</v>
      </c>
      <c r="D40" s="145">
        <v>28.51928090293255</v>
      </c>
      <c r="E40" s="28"/>
      <c r="F40" s="146">
        <v>57</v>
      </c>
      <c r="G40" s="147">
        <v>4.1880729591232271</v>
      </c>
      <c r="H40" s="148">
        <v>5.9699842369004186</v>
      </c>
      <c r="M40" s="106">
        <v>55</v>
      </c>
      <c r="N40" s="106" t="s">
        <v>207</v>
      </c>
      <c r="O40" s="106">
        <v>14</v>
      </c>
      <c r="P40" s="106">
        <v>52</v>
      </c>
      <c r="Q40" s="106">
        <v>7</v>
      </c>
      <c r="R40" s="106" t="str">
        <f t="shared" si="1"/>
        <v>ז_14_7_52_55</v>
      </c>
      <c r="S40" s="293">
        <v>2849.4481969336471</v>
      </c>
      <c r="V40" s="106">
        <v>56</v>
      </c>
      <c r="W40" s="106" t="s">
        <v>207</v>
      </c>
      <c r="X40" s="106">
        <v>14</v>
      </c>
      <c r="Y40" s="106">
        <v>104</v>
      </c>
      <c r="Z40" s="106">
        <v>7</v>
      </c>
      <c r="AA40" s="106" t="str">
        <f t="shared" si="2"/>
        <v>ז_14_7_104_56</v>
      </c>
      <c r="AB40" s="293">
        <v>3817.6472821369575</v>
      </c>
    </row>
    <row r="41" spans="1:28">
      <c r="A41" s="28">
        <f t="shared" si="0"/>
        <v>7.0787210942903744</v>
      </c>
      <c r="B41" s="149">
        <v>59</v>
      </c>
      <c r="C41" s="144">
        <v>5.8989342452419784</v>
      </c>
      <c r="D41" s="145">
        <v>29.494671226209892</v>
      </c>
      <c r="E41" s="28"/>
      <c r="F41" s="146">
        <v>58</v>
      </c>
      <c r="G41" s="147">
        <v>4.4251611504145298</v>
      </c>
      <c r="H41" s="148">
        <v>6.316187824346815</v>
      </c>
      <c r="M41" s="106">
        <v>56</v>
      </c>
      <c r="N41" s="106" t="s">
        <v>207</v>
      </c>
      <c r="O41" s="106">
        <v>14</v>
      </c>
      <c r="P41" s="106">
        <v>52</v>
      </c>
      <c r="Q41" s="106">
        <v>7</v>
      </c>
      <c r="R41" s="106" t="str">
        <f t="shared" si="1"/>
        <v>ז_14_7_52_56</v>
      </c>
      <c r="S41" s="293">
        <v>2907.8682870339994</v>
      </c>
      <c r="V41" s="106">
        <v>57</v>
      </c>
      <c r="W41" s="106" t="s">
        <v>207</v>
      </c>
      <c r="X41" s="106">
        <v>14</v>
      </c>
      <c r="Y41" s="106">
        <v>104</v>
      </c>
      <c r="Z41" s="106">
        <v>7</v>
      </c>
      <c r="AA41" s="106" t="str">
        <f t="shared" si="2"/>
        <v>ז_14_7_104_57</v>
      </c>
      <c r="AB41" s="293">
        <v>4178.6712059528027</v>
      </c>
    </row>
    <row r="42" spans="1:28">
      <c r="A42" s="28">
        <f t="shared" si="0"/>
        <v>7.3301404211803938</v>
      </c>
      <c r="B42" s="149">
        <v>60</v>
      </c>
      <c r="C42" s="144">
        <v>6.1084503509836621</v>
      </c>
      <c r="D42" s="145">
        <v>30.542251754918311</v>
      </c>
      <c r="E42" s="28"/>
      <c r="F42" s="146">
        <v>59</v>
      </c>
      <c r="G42" s="147">
        <v>4.6919496299046379</v>
      </c>
      <c r="H42" s="148">
        <v>6.7040712957775153</v>
      </c>
      <c r="M42" s="106">
        <v>57</v>
      </c>
      <c r="N42" s="106" t="s">
        <v>207</v>
      </c>
      <c r="O42" s="106">
        <v>14</v>
      </c>
      <c r="P42" s="106">
        <v>52</v>
      </c>
      <c r="Q42" s="106">
        <v>7</v>
      </c>
      <c r="R42" s="106" t="str">
        <f t="shared" si="1"/>
        <v>ז_14_7_52_57</v>
      </c>
      <c r="S42" s="293">
        <v>2969.3468845179182</v>
      </c>
      <c r="V42" s="106">
        <v>58</v>
      </c>
      <c r="W42" s="106" t="s">
        <v>207</v>
      </c>
      <c r="X42" s="106">
        <v>14</v>
      </c>
      <c r="Y42" s="106">
        <v>104</v>
      </c>
      <c r="Z42" s="106">
        <v>7</v>
      </c>
      <c r="AA42" s="106" t="str">
        <f t="shared" si="2"/>
        <v>ז_14_7_104_58</v>
      </c>
      <c r="AB42" s="293">
        <v>4540.2678189501812</v>
      </c>
    </row>
    <row r="43" spans="1:28">
      <c r="A43" s="28">
        <f t="shared" si="0"/>
        <v>7.6014946894643032</v>
      </c>
      <c r="B43" s="149">
        <v>61</v>
      </c>
      <c r="C43" s="144">
        <v>6.334578907886919</v>
      </c>
      <c r="D43" s="145">
        <v>31.672894539434594</v>
      </c>
      <c r="E43" s="28"/>
      <c r="F43" s="146">
        <v>60</v>
      </c>
      <c r="G43" s="147">
        <v>4.9950416215211124</v>
      </c>
      <c r="H43" s="148">
        <v>7.142084154905942</v>
      </c>
      <c r="M43" s="106">
        <v>58</v>
      </c>
      <c r="N43" s="106" t="s">
        <v>207</v>
      </c>
      <c r="O43" s="106">
        <v>14</v>
      </c>
      <c r="P43" s="106">
        <v>52</v>
      </c>
      <c r="Q43" s="106">
        <v>7</v>
      </c>
      <c r="R43" s="106" t="str">
        <f t="shared" si="1"/>
        <v>ז_14_7_52_58</v>
      </c>
      <c r="S43" s="293">
        <v>3019.6486505697117</v>
      </c>
      <c r="V43" s="106">
        <v>59</v>
      </c>
      <c r="W43" s="106" t="s">
        <v>207</v>
      </c>
      <c r="X43" s="106">
        <v>14</v>
      </c>
      <c r="Y43" s="106">
        <v>104</v>
      </c>
      <c r="Z43" s="106">
        <v>7</v>
      </c>
      <c r="AA43" s="106" t="str">
        <f t="shared" si="2"/>
        <v>ז_14_7_104_59</v>
      </c>
      <c r="AB43" s="293">
        <v>4500.7530826827779</v>
      </c>
    </row>
    <row r="44" spans="1:28">
      <c r="A44" s="28">
        <f t="shared" si="0"/>
        <v>7.8944564149142051</v>
      </c>
      <c r="B44" s="149">
        <v>62</v>
      </c>
      <c r="C44" s="144">
        <v>6.5787136790951708</v>
      </c>
      <c r="D44" s="145">
        <v>32.893568395475853</v>
      </c>
      <c r="E44" s="28"/>
      <c r="F44" s="146">
        <v>61</v>
      </c>
      <c r="G44" s="147">
        <v>5.3472555466524607</v>
      </c>
      <c r="H44" s="148">
        <v>7.6466752247875052</v>
      </c>
      <c r="M44" s="106">
        <v>59</v>
      </c>
      <c r="N44" s="106" t="s">
        <v>207</v>
      </c>
      <c r="O44" s="106">
        <v>14</v>
      </c>
      <c r="P44" s="106">
        <v>52</v>
      </c>
      <c r="Q44" s="106">
        <v>7</v>
      </c>
      <c r="R44" s="106" t="str">
        <f t="shared" si="1"/>
        <v>ז_14_7_52_59</v>
      </c>
      <c r="S44" s="293">
        <v>3055.4498447344304</v>
      </c>
      <c r="V44" s="106">
        <v>60</v>
      </c>
      <c r="W44" s="106" t="s">
        <v>207</v>
      </c>
      <c r="X44" s="106">
        <v>14</v>
      </c>
      <c r="Y44" s="106">
        <v>104</v>
      </c>
      <c r="Z44" s="106">
        <v>7</v>
      </c>
      <c r="AA44" s="106" t="str">
        <f t="shared" si="2"/>
        <v>ז_14_7_104_60</v>
      </c>
      <c r="AB44" s="293">
        <v>4802.1502150022925</v>
      </c>
    </row>
    <row r="45" spans="1:28">
      <c r="A45" s="28">
        <f t="shared" si="0"/>
        <v>8.2100516288088592</v>
      </c>
      <c r="B45" s="149">
        <v>63</v>
      </c>
      <c r="C45" s="144">
        <v>6.8417096906740484</v>
      </c>
      <c r="D45" s="145">
        <v>34.208548453370241</v>
      </c>
      <c r="E45" s="28"/>
      <c r="F45" s="146">
        <v>62</v>
      </c>
      <c r="G45" s="147">
        <v>5.7299075685438794</v>
      </c>
      <c r="H45" s="148">
        <v>8.1720172228902292</v>
      </c>
      <c r="M45" s="106">
        <v>60</v>
      </c>
      <c r="N45" s="106" t="s">
        <v>207</v>
      </c>
      <c r="O45" s="106">
        <v>14</v>
      </c>
      <c r="P45" s="106">
        <v>52</v>
      </c>
      <c r="Q45" s="106">
        <v>7</v>
      </c>
      <c r="R45" s="106" t="str">
        <f t="shared" si="1"/>
        <v>ז_14_7_52_60</v>
      </c>
      <c r="S45" s="293">
        <v>3110.1578589617043</v>
      </c>
      <c r="V45" s="106">
        <v>61</v>
      </c>
      <c r="W45" s="106" t="s">
        <v>207</v>
      </c>
      <c r="X45" s="106">
        <v>14</v>
      </c>
      <c r="Y45" s="106">
        <v>104</v>
      </c>
      <c r="Z45" s="106">
        <v>7</v>
      </c>
      <c r="AA45" s="106" t="str">
        <f t="shared" si="2"/>
        <v>ז_14_7_104_61</v>
      </c>
      <c r="AB45" s="293">
        <v>4901.5082997357104</v>
      </c>
    </row>
    <row r="46" spans="1:28">
      <c r="A46" s="28">
        <f t="shared" si="0"/>
        <v>8.5368945079055347</v>
      </c>
      <c r="B46" s="149">
        <v>64</v>
      </c>
      <c r="C46" s="144">
        <v>7.1140787565879462</v>
      </c>
      <c r="D46" s="145">
        <v>35.570393782939732</v>
      </c>
      <c r="E46" s="28"/>
      <c r="F46" s="146">
        <v>63</v>
      </c>
      <c r="G46" s="147">
        <v>6.1327941045246144</v>
      </c>
      <c r="H46" s="148">
        <v>8.6742197046333551</v>
      </c>
      <c r="M46" s="106">
        <v>61</v>
      </c>
      <c r="N46" s="106" t="s">
        <v>207</v>
      </c>
      <c r="O46" s="106">
        <v>14</v>
      </c>
      <c r="P46" s="106">
        <v>52</v>
      </c>
      <c r="Q46" s="106">
        <v>7</v>
      </c>
      <c r="R46" s="106" t="str">
        <f t="shared" si="1"/>
        <v>ז_14_7_52_61</v>
      </c>
      <c r="S46" s="293">
        <v>3155.5630302819181</v>
      </c>
      <c r="V46" s="106">
        <v>62</v>
      </c>
      <c r="W46" s="106" t="s">
        <v>207</v>
      </c>
      <c r="X46" s="106">
        <v>14</v>
      </c>
      <c r="Y46" s="106">
        <v>104</v>
      </c>
      <c r="Z46" s="106">
        <v>7</v>
      </c>
      <c r="AA46" s="106" t="str">
        <f t="shared" si="2"/>
        <v>ז_14_7_104_62</v>
      </c>
      <c r="AB46" s="293">
        <v>4993.8618895308728</v>
      </c>
    </row>
    <row r="47" spans="1:28">
      <c r="A47" s="28">
        <f t="shared" si="0"/>
        <v>8.8757529733861418</v>
      </c>
      <c r="B47" s="149">
        <v>65</v>
      </c>
      <c r="C47" s="144">
        <v>7.3964608111551184</v>
      </c>
      <c r="D47" s="145">
        <v>36.982304055775593</v>
      </c>
      <c r="E47" s="28"/>
      <c r="F47" s="146">
        <v>64</v>
      </c>
      <c r="G47" s="147">
        <v>6.5145150228131685</v>
      </c>
      <c r="H47" s="148">
        <v>9.0195782519127654</v>
      </c>
      <c r="M47" s="106">
        <v>62</v>
      </c>
      <c r="N47" s="106" t="s">
        <v>207</v>
      </c>
      <c r="O47" s="106">
        <v>14</v>
      </c>
      <c r="P47" s="106">
        <v>52</v>
      </c>
      <c r="Q47" s="106">
        <v>7</v>
      </c>
      <c r="R47" s="106" t="str">
        <f t="shared" si="1"/>
        <v>ז_14_7_52_62</v>
      </c>
      <c r="S47" s="293">
        <v>3206.5225580666979</v>
      </c>
      <c r="V47" s="106">
        <v>63</v>
      </c>
      <c r="W47" s="106" t="s">
        <v>207</v>
      </c>
      <c r="X47" s="106">
        <v>14</v>
      </c>
      <c r="Y47" s="106">
        <v>104</v>
      </c>
      <c r="Z47" s="106">
        <v>7</v>
      </c>
      <c r="AA47" s="106" t="str">
        <f t="shared" si="2"/>
        <v>ז_14_7_104_63</v>
      </c>
      <c r="AB47" s="293">
        <v>5033.249911255476</v>
      </c>
    </row>
    <row r="48" spans="1:28">
      <c r="A48" s="28">
        <f t="shared" si="0"/>
        <v>9.2358672565313391</v>
      </c>
      <c r="B48" s="149">
        <v>66</v>
      </c>
      <c r="C48" s="144">
        <v>7.696556047109449</v>
      </c>
      <c r="D48" s="145">
        <v>38.482780235547246</v>
      </c>
      <c r="E48" s="28"/>
      <c r="F48" s="146">
        <v>65</v>
      </c>
      <c r="G48" s="147">
        <v>6.7287661125748768</v>
      </c>
      <c r="H48" s="148">
        <v>8.7599064538033264</v>
      </c>
      <c r="M48" s="106">
        <v>63</v>
      </c>
      <c r="N48" s="106" t="s">
        <v>207</v>
      </c>
      <c r="O48" s="106">
        <v>14</v>
      </c>
      <c r="P48" s="106">
        <v>52</v>
      </c>
      <c r="Q48" s="106">
        <v>7</v>
      </c>
      <c r="R48" s="106" t="str">
        <f t="shared" si="1"/>
        <v>ז_14_7_52_63</v>
      </c>
      <c r="S48" s="293">
        <v>3268.4968885613825</v>
      </c>
      <c r="V48" s="106">
        <v>64</v>
      </c>
      <c r="W48" s="106" t="s">
        <v>207</v>
      </c>
      <c r="X48" s="106">
        <v>14</v>
      </c>
      <c r="Y48" s="106">
        <v>104</v>
      </c>
      <c r="Z48" s="106">
        <v>7</v>
      </c>
      <c r="AA48" s="106" t="str">
        <f t="shared" si="2"/>
        <v>ז_14_7_104_64</v>
      </c>
      <c r="AB48" s="293">
        <v>5197.0098973552122</v>
      </c>
    </row>
    <row r="49" spans="1:28" ht="15" thickBot="1">
      <c r="B49" s="149">
        <v>67</v>
      </c>
      <c r="C49" s="144">
        <v>8.0094583599982911</v>
      </c>
      <c r="D49" s="145">
        <v>40.047291799991456</v>
      </c>
      <c r="E49" s="28"/>
      <c r="F49" s="150">
        <v>66</v>
      </c>
      <c r="G49" s="151">
        <v>6.99451681042527</v>
      </c>
      <c r="H49" s="152">
        <v>7.1400385223352769</v>
      </c>
      <c r="M49" s="106">
        <v>64</v>
      </c>
      <c r="N49" s="106" t="s">
        <v>207</v>
      </c>
      <c r="O49" s="106">
        <v>14</v>
      </c>
      <c r="P49" s="106">
        <v>52</v>
      </c>
      <c r="Q49" s="106">
        <v>7</v>
      </c>
      <c r="R49" s="106" t="str">
        <f t="shared" si="1"/>
        <v>ז_14_7_52_64</v>
      </c>
      <c r="S49" s="293">
        <v>3363.8706329018992</v>
      </c>
      <c r="V49" s="106">
        <v>65</v>
      </c>
      <c r="W49" s="106" t="s">
        <v>207</v>
      </c>
      <c r="X49" s="106">
        <v>14</v>
      </c>
      <c r="Y49" s="106">
        <v>104</v>
      </c>
      <c r="Z49" s="106">
        <v>7</v>
      </c>
      <c r="AA49" s="106" t="str">
        <f t="shared" si="2"/>
        <v>ז_14_7_104_65</v>
      </c>
      <c r="AB49" s="293">
        <v>5345.6514047768778</v>
      </c>
    </row>
    <row r="50" spans="1:28">
      <c r="B50" s="149">
        <v>68</v>
      </c>
      <c r="C50" s="144">
        <v>8.3373184109085923</v>
      </c>
      <c r="D50" s="145">
        <v>41.686592054542963</v>
      </c>
      <c r="E50" s="28"/>
      <c r="M50" s="106">
        <v>65</v>
      </c>
      <c r="N50" s="106" t="s">
        <v>207</v>
      </c>
      <c r="O50" s="106">
        <v>14</v>
      </c>
      <c r="P50" s="106">
        <v>52</v>
      </c>
      <c r="Q50" s="106">
        <v>7</v>
      </c>
      <c r="R50" s="106" t="str">
        <f t="shared" si="1"/>
        <v>ז_14_7_52_65</v>
      </c>
      <c r="S50" s="293">
        <v>3504.1438456858687</v>
      </c>
      <c r="V50" s="106">
        <v>66</v>
      </c>
      <c r="W50" s="106" t="s">
        <v>207</v>
      </c>
      <c r="X50" s="106">
        <v>14</v>
      </c>
      <c r="Y50" s="106">
        <v>104</v>
      </c>
      <c r="Z50" s="106">
        <v>7</v>
      </c>
      <c r="AA50" s="106" t="str">
        <f t="shared" si="2"/>
        <v>ז_14_7_104_66</v>
      </c>
      <c r="AB50" s="293">
        <v>3091.8618537347925</v>
      </c>
    </row>
    <row r="51" spans="1:28">
      <c r="B51" s="149">
        <v>69</v>
      </c>
      <c r="C51" s="144">
        <v>8.6823840753704538</v>
      </c>
      <c r="D51" s="145">
        <v>43.411920376852265</v>
      </c>
      <c r="E51" s="28"/>
      <c r="M51" s="106">
        <v>66</v>
      </c>
      <c r="N51" s="106" t="s">
        <v>207</v>
      </c>
      <c r="O51" s="106">
        <v>14</v>
      </c>
      <c r="P51" s="106">
        <v>52</v>
      </c>
      <c r="Q51" s="106">
        <v>7</v>
      </c>
      <c r="R51" s="106" t="str">
        <f t="shared" si="1"/>
        <v>ז_14_7_52_66</v>
      </c>
      <c r="S51" s="293">
        <v>3069.799638672464</v>
      </c>
      <c r="V51" s="106">
        <v>21</v>
      </c>
      <c r="W51" s="106" t="s">
        <v>208</v>
      </c>
      <c r="X51" s="106">
        <v>14</v>
      </c>
      <c r="Y51" s="106">
        <v>104</v>
      </c>
      <c r="Z51" s="106">
        <v>7</v>
      </c>
      <c r="AA51" s="106" t="str">
        <f t="shared" si="2"/>
        <v>נ_14_7_104_21</v>
      </c>
      <c r="AB51" s="293">
        <v>310.77715565166199</v>
      </c>
    </row>
    <row r="52" spans="1:28">
      <c r="B52" s="149">
        <v>70</v>
      </c>
      <c r="C52" s="144">
        <v>9.0463514554550883</v>
      </c>
      <c r="D52" s="145">
        <v>45.231757277275442</v>
      </c>
      <c r="E52" s="28"/>
      <c r="M52" s="106">
        <v>20</v>
      </c>
      <c r="N52" s="106" t="s">
        <v>208</v>
      </c>
      <c r="O52" s="106">
        <v>14</v>
      </c>
      <c r="P52" s="106">
        <v>52</v>
      </c>
      <c r="Q52" s="106">
        <v>7</v>
      </c>
      <c r="R52" s="106" t="str">
        <f t="shared" si="1"/>
        <v>נ_14_7_52_20</v>
      </c>
      <c r="S52" s="293">
        <v>1646.8126262031326</v>
      </c>
      <c r="V52" s="106">
        <v>22</v>
      </c>
      <c r="W52" s="106" t="s">
        <v>208</v>
      </c>
      <c r="X52" s="106">
        <v>14</v>
      </c>
      <c r="Y52" s="106">
        <v>104</v>
      </c>
      <c r="Z52" s="106">
        <v>7</v>
      </c>
      <c r="AA52" s="106" t="str">
        <f t="shared" si="2"/>
        <v>נ_14_7_104_22</v>
      </c>
      <c r="AB52" s="293">
        <v>403.22790056640048</v>
      </c>
    </row>
    <row r="53" spans="1:28">
      <c r="B53" s="149">
        <v>71</v>
      </c>
      <c r="C53" s="144">
        <v>9.4373714055037006</v>
      </c>
      <c r="D53" s="145">
        <v>47.186857027518506</v>
      </c>
      <c r="E53" s="28"/>
      <c r="M53" s="106">
        <v>21</v>
      </c>
      <c r="N53" s="106" t="s">
        <v>208</v>
      </c>
      <c r="O53" s="106">
        <v>14</v>
      </c>
      <c r="P53" s="106">
        <v>52</v>
      </c>
      <c r="Q53" s="106">
        <v>7</v>
      </c>
      <c r="R53" s="106" t="str">
        <f t="shared" si="1"/>
        <v>נ_14_7_52_21</v>
      </c>
      <c r="S53" s="293">
        <v>1699.6680122200491</v>
      </c>
      <c r="V53" s="106">
        <v>23</v>
      </c>
      <c r="W53" s="106" t="s">
        <v>208</v>
      </c>
      <c r="X53" s="106">
        <v>14</v>
      </c>
      <c r="Y53" s="106">
        <v>104</v>
      </c>
      <c r="Z53" s="106">
        <v>7</v>
      </c>
      <c r="AA53" s="106" t="str">
        <f t="shared" si="2"/>
        <v>נ_14_7_104_23</v>
      </c>
      <c r="AB53" s="293">
        <v>552.3328646493087</v>
      </c>
    </row>
    <row r="54" spans="1:28">
      <c r="B54" s="149">
        <v>72</v>
      </c>
      <c r="C54" s="144">
        <v>9.8427790786259362</v>
      </c>
      <c r="D54" s="145">
        <v>49.213895393129683</v>
      </c>
      <c r="E54" s="28"/>
      <c r="M54" s="106">
        <v>22</v>
      </c>
      <c r="N54" s="106" t="s">
        <v>208</v>
      </c>
      <c r="O54" s="106">
        <v>14</v>
      </c>
      <c r="P54" s="106">
        <v>52</v>
      </c>
      <c r="Q54" s="106">
        <v>7</v>
      </c>
      <c r="R54" s="106" t="str">
        <f t="shared" si="1"/>
        <v>נ_14_7_52_22</v>
      </c>
      <c r="S54" s="293">
        <v>1755.158448341027</v>
      </c>
      <c r="V54" s="106">
        <v>24</v>
      </c>
      <c r="W54" s="106" t="s">
        <v>208</v>
      </c>
      <c r="X54" s="106">
        <v>14</v>
      </c>
      <c r="Y54" s="106">
        <v>104</v>
      </c>
      <c r="Z54" s="106">
        <v>7</v>
      </c>
      <c r="AA54" s="106" t="str">
        <f t="shared" si="2"/>
        <v>נ_14_7_104_24</v>
      </c>
      <c r="AB54" s="293">
        <v>645.03084045617209</v>
      </c>
    </row>
    <row r="55" spans="1:28">
      <c r="B55" s="149">
        <v>73</v>
      </c>
      <c r="C55" s="144">
        <v>10.267192840596682</v>
      </c>
      <c r="D55" s="145">
        <v>51.335964202983405</v>
      </c>
      <c r="E55" s="28"/>
      <c r="M55" s="106">
        <v>23</v>
      </c>
      <c r="N55" s="106" t="s">
        <v>208</v>
      </c>
      <c r="O55" s="106">
        <v>14</v>
      </c>
      <c r="P55" s="106">
        <v>52</v>
      </c>
      <c r="Q55" s="106">
        <v>7</v>
      </c>
      <c r="R55" s="106" t="str">
        <f t="shared" si="1"/>
        <v>נ_14_7_52_23</v>
      </c>
      <c r="S55" s="293">
        <v>1810.8575683908005</v>
      </c>
      <c r="V55" s="106">
        <v>25</v>
      </c>
      <c r="W55" s="106" t="s">
        <v>208</v>
      </c>
      <c r="X55" s="106">
        <v>14</v>
      </c>
      <c r="Y55" s="106">
        <v>104</v>
      </c>
      <c r="Z55" s="106">
        <v>7</v>
      </c>
      <c r="AA55" s="106" t="str">
        <f t="shared" si="2"/>
        <v>נ_14_7_104_25</v>
      </c>
      <c r="AB55" s="293">
        <v>917.26162084059854</v>
      </c>
    </row>
    <row r="56" spans="1:28">
      <c r="B56" s="149">
        <v>74</v>
      </c>
      <c r="C56" s="144">
        <v>10.709531396918781</v>
      </c>
      <c r="D56" s="145">
        <v>53.547656984593907</v>
      </c>
      <c r="E56" s="28"/>
      <c r="M56" s="106">
        <v>24</v>
      </c>
      <c r="N56" s="106" t="s">
        <v>208</v>
      </c>
      <c r="O56" s="106">
        <v>14</v>
      </c>
      <c r="P56" s="106">
        <v>52</v>
      </c>
      <c r="Q56" s="106">
        <v>7</v>
      </c>
      <c r="R56" s="106" t="str">
        <f t="shared" si="1"/>
        <v>נ_14_7_52_24</v>
      </c>
      <c r="S56" s="293">
        <v>1865.1773034221244</v>
      </c>
      <c r="V56" s="106">
        <v>26</v>
      </c>
      <c r="W56" s="106" t="s">
        <v>208</v>
      </c>
      <c r="X56" s="106">
        <v>14</v>
      </c>
      <c r="Y56" s="106">
        <v>104</v>
      </c>
      <c r="Z56" s="106">
        <v>7</v>
      </c>
      <c r="AA56" s="106" t="str">
        <f t="shared" si="2"/>
        <v>נ_14_7_104_26</v>
      </c>
      <c r="AB56" s="293">
        <v>1024.4411692323868</v>
      </c>
    </row>
    <row r="57" spans="1:28" ht="15" thickBot="1">
      <c r="B57" s="153">
        <v>75</v>
      </c>
      <c r="C57" s="154">
        <v>11.173353672441689</v>
      </c>
      <c r="D57" s="155">
        <v>55.86676836220844</v>
      </c>
      <c r="E57" s="28"/>
      <c r="M57" s="106">
        <v>25</v>
      </c>
      <c r="N57" s="106" t="s">
        <v>208</v>
      </c>
      <c r="O57" s="106">
        <v>14</v>
      </c>
      <c r="P57" s="106">
        <v>52</v>
      </c>
      <c r="Q57" s="106">
        <v>7</v>
      </c>
      <c r="R57" s="106" t="str">
        <f t="shared" si="1"/>
        <v>נ_14_7_52_25</v>
      </c>
      <c r="S57" s="293">
        <v>1919.6812812585542</v>
      </c>
      <c r="T57" s="28">
        <f>S57/12</f>
        <v>159.97344010487953</v>
      </c>
      <c r="V57" s="106">
        <v>27</v>
      </c>
      <c r="W57" s="106" t="s">
        <v>208</v>
      </c>
      <c r="X57" s="106">
        <v>14</v>
      </c>
      <c r="Y57" s="106">
        <v>104</v>
      </c>
      <c r="Z57" s="106">
        <v>7</v>
      </c>
      <c r="AA57" s="106" t="str">
        <f t="shared" si="2"/>
        <v>נ_14_7_104_27</v>
      </c>
      <c r="AB57" s="293">
        <v>1278.4175603703393</v>
      </c>
    </row>
    <row r="58" spans="1:28">
      <c r="A58">
        <v>1823</v>
      </c>
      <c r="B58" t="s">
        <v>112</v>
      </c>
      <c r="C58" s="169">
        <v>6</v>
      </c>
      <c r="D58" s="168">
        <v>30</v>
      </c>
      <c r="M58" s="106">
        <v>26</v>
      </c>
      <c r="N58" s="106" t="s">
        <v>208</v>
      </c>
      <c r="O58" s="106">
        <v>14</v>
      </c>
      <c r="P58" s="106">
        <v>52</v>
      </c>
      <c r="Q58" s="106">
        <v>7</v>
      </c>
      <c r="R58" s="106" t="str">
        <f t="shared" si="1"/>
        <v>נ_14_7_52_26</v>
      </c>
      <c r="S58" s="293">
        <v>1969.1266215615246</v>
      </c>
      <c r="V58" s="106">
        <v>28</v>
      </c>
      <c r="W58" s="106" t="s">
        <v>208</v>
      </c>
      <c r="X58" s="106">
        <v>14</v>
      </c>
      <c r="Y58" s="106">
        <v>104</v>
      </c>
      <c r="Z58" s="106">
        <v>7</v>
      </c>
      <c r="AA58" s="106" t="str">
        <f t="shared" si="2"/>
        <v>נ_14_7_104_28</v>
      </c>
      <c r="AB58" s="293">
        <v>1376.3489180375125</v>
      </c>
    </row>
    <row r="59" spans="1:28">
      <c r="M59" s="106">
        <v>27</v>
      </c>
      <c r="N59" s="106" t="s">
        <v>208</v>
      </c>
      <c r="O59" s="106">
        <v>14</v>
      </c>
      <c r="P59" s="106">
        <v>52</v>
      </c>
      <c r="Q59" s="106">
        <v>7</v>
      </c>
      <c r="R59" s="106" t="str">
        <f t="shared" si="1"/>
        <v>נ_14_7_52_27</v>
      </c>
      <c r="S59" s="293">
        <v>2018.104854627117</v>
      </c>
      <c r="V59" s="106">
        <v>29</v>
      </c>
      <c r="W59" s="106" t="s">
        <v>208</v>
      </c>
      <c r="X59" s="106">
        <v>14</v>
      </c>
      <c r="Y59" s="106">
        <v>104</v>
      </c>
      <c r="Z59" s="106">
        <v>7</v>
      </c>
      <c r="AA59" s="106" t="str">
        <f t="shared" si="2"/>
        <v>נ_14_7_104_29</v>
      </c>
      <c r="AB59" s="293">
        <v>1752.7075330148107</v>
      </c>
    </row>
    <row r="60" spans="1:28">
      <c r="M60" s="106">
        <v>28</v>
      </c>
      <c r="N60" s="106" t="s">
        <v>208</v>
      </c>
      <c r="O60" s="106">
        <v>14</v>
      </c>
      <c r="P60" s="106">
        <v>52</v>
      </c>
      <c r="Q60" s="106">
        <v>7</v>
      </c>
      <c r="R60" s="106" t="str">
        <f t="shared" si="1"/>
        <v>נ_14_7_52_28</v>
      </c>
      <c r="S60" s="293">
        <v>2062.1619900100186</v>
      </c>
      <c r="V60" s="106">
        <v>30</v>
      </c>
      <c r="W60" s="106" t="s">
        <v>208</v>
      </c>
      <c r="X60" s="106">
        <v>14</v>
      </c>
      <c r="Y60" s="106">
        <v>104</v>
      </c>
      <c r="Z60" s="106">
        <v>7</v>
      </c>
      <c r="AA60" s="106" t="str">
        <f t="shared" si="2"/>
        <v>נ_14_7_104_30</v>
      </c>
      <c r="AB60" s="293">
        <v>1989.8427358290801</v>
      </c>
    </row>
    <row r="61" spans="1:28">
      <c r="M61" s="106">
        <v>29</v>
      </c>
      <c r="N61" s="106" t="s">
        <v>208</v>
      </c>
      <c r="O61" s="106">
        <v>14</v>
      </c>
      <c r="P61" s="106">
        <v>52</v>
      </c>
      <c r="Q61" s="106">
        <v>7</v>
      </c>
      <c r="R61" s="106" t="str">
        <f t="shared" si="1"/>
        <v>נ_14_7_52_29</v>
      </c>
      <c r="S61" s="293">
        <v>2105.7563020981356</v>
      </c>
      <c r="V61" s="106">
        <v>31</v>
      </c>
      <c r="W61" s="106" t="s">
        <v>208</v>
      </c>
      <c r="X61" s="106">
        <v>14</v>
      </c>
      <c r="Y61" s="106">
        <v>104</v>
      </c>
      <c r="Z61" s="106">
        <v>7</v>
      </c>
      <c r="AA61" s="106" t="str">
        <f t="shared" si="2"/>
        <v>נ_14_7_104_31</v>
      </c>
      <c r="AB61" s="293">
        <v>2184.2946750822148</v>
      </c>
    </row>
    <row r="62" spans="1:28">
      <c r="M62" s="106">
        <v>30</v>
      </c>
      <c r="N62" s="106" t="s">
        <v>208</v>
      </c>
      <c r="O62" s="106">
        <v>14</v>
      </c>
      <c r="P62" s="106">
        <v>52</v>
      </c>
      <c r="Q62" s="106">
        <v>7</v>
      </c>
      <c r="R62" s="106" t="str">
        <f t="shared" si="1"/>
        <v>נ_14_7_52_30</v>
      </c>
      <c r="S62" s="293">
        <v>2140.179130077775</v>
      </c>
      <c r="V62" s="106">
        <v>32</v>
      </c>
      <c r="W62" s="106" t="s">
        <v>208</v>
      </c>
      <c r="X62" s="106">
        <v>14</v>
      </c>
      <c r="Y62" s="106">
        <v>104</v>
      </c>
      <c r="Z62" s="106">
        <v>7</v>
      </c>
      <c r="AA62" s="106" t="str">
        <f t="shared" si="2"/>
        <v>נ_14_7_104_32</v>
      </c>
      <c r="AB62" s="293">
        <v>2333.1001541124942</v>
      </c>
    </row>
    <row r="63" spans="1:28">
      <c r="M63" s="106">
        <v>31</v>
      </c>
      <c r="N63" s="106" t="s">
        <v>208</v>
      </c>
      <c r="O63" s="106">
        <v>14</v>
      </c>
      <c r="P63" s="106">
        <v>52</v>
      </c>
      <c r="Q63" s="106">
        <v>7</v>
      </c>
      <c r="R63" s="106" t="str">
        <f t="shared" si="1"/>
        <v>נ_14_7_52_31</v>
      </c>
      <c r="S63" s="293">
        <v>2169.1677024882433</v>
      </c>
      <c r="V63" s="106">
        <v>33</v>
      </c>
      <c r="W63" s="106" t="s">
        <v>208</v>
      </c>
      <c r="X63" s="106">
        <v>14</v>
      </c>
      <c r="Y63" s="106">
        <v>104</v>
      </c>
      <c r="Z63" s="106">
        <v>7</v>
      </c>
      <c r="AA63" s="106" t="str">
        <f t="shared" si="2"/>
        <v>נ_14_7_104_33</v>
      </c>
      <c r="AB63" s="293">
        <v>2433.3239708361989</v>
      </c>
    </row>
    <row r="64" spans="1:28">
      <c r="M64" s="106">
        <v>32</v>
      </c>
      <c r="N64" s="106" t="s">
        <v>208</v>
      </c>
      <c r="O64" s="106">
        <v>14</v>
      </c>
      <c r="P64" s="106">
        <v>52</v>
      </c>
      <c r="Q64" s="106">
        <v>7</v>
      </c>
      <c r="R64" s="106" t="str">
        <f t="shared" si="1"/>
        <v>נ_14_7_52_32</v>
      </c>
      <c r="S64" s="293">
        <v>2193.6892330915475</v>
      </c>
      <c r="V64" s="106">
        <v>34</v>
      </c>
      <c r="W64" s="106" t="s">
        <v>208</v>
      </c>
      <c r="X64" s="106">
        <v>14</v>
      </c>
      <c r="Y64" s="106">
        <v>104</v>
      </c>
      <c r="Z64" s="106">
        <v>7</v>
      </c>
      <c r="AA64" s="106" t="str">
        <f t="shared" si="2"/>
        <v>נ_14_7_104_34</v>
      </c>
      <c r="AB64" s="293">
        <v>2508.7791115625305</v>
      </c>
    </row>
    <row r="65" spans="13:28">
      <c r="M65" s="106">
        <v>33</v>
      </c>
      <c r="N65" s="106" t="s">
        <v>208</v>
      </c>
      <c r="O65" s="106">
        <v>14</v>
      </c>
      <c r="P65" s="106">
        <v>52</v>
      </c>
      <c r="Q65" s="106">
        <v>7</v>
      </c>
      <c r="R65" s="106" t="str">
        <f t="shared" si="1"/>
        <v>נ_14_7_52_33</v>
      </c>
      <c r="S65" s="293">
        <v>2214.8977044396847</v>
      </c>
      <c r="V65" s="106">
        <v>35</v>
      </c>
      <c r="W65" s="106" t="s">
        <v>208</v>
      </c>
      <c r="X65" s="106">
        <v>14</v>
      </c>
      <c r="Y65" s="106">
        <v>104</v>
      </c>
      <c r="Z65" s="106">
        <v>7</v>
      </c>
      <c r="AA65" s="106" t="str">
        <f t="shared" si="2"/>
        <v>נ_14_7_104_35</v>
      </c>
      <c r="AB65" s="293">
        <v>2585.3817858024299</v>
      </c>
    </row>
    <row r="66" spans="13:28">
      <c r="M66" s="106">
        <v>34</v>
      </c>
      <c r="N66" s="106" t="s">
        <v>208</v>
      </c>
      <c r="O66" s="106">
        <v>14</v>
      </c>
      <c r="P66" s="106">
        <v>52</v>
      </c>
      <c r="Q66" s="106">
        <v>7</v>
      </c>
      <c r="R66" s="106" t="str">
        <f t="shared" si="1"/>
        <v>נ_14_7_52_34</v>
      </c>
      <c r="S66" s="293">
        <v>2234.1582940549956</v>
      </c>
      <c r="V66" s="106">
        <v>36</v>
      </c>
      <c r="W66" s="106" t="s">
        <v>208</v>
      </c>
      <c r="X66" s="106">
        <v>14</v>
      </c>
      <c r="Y66" s="106">
        <v>104</v>
      </c>
      <c r="Z66" s="106">
        <v>7</v>
      </c>
      <c r="AA66" s="106" t="str">
        <f t="shared" si="2"/>
        <v>נ_14_7_104_36</v>
      </c>
      <c r="AB66" s="293">
        <v>2635.1326013650701</v>
      </c>
    </row>
    <row r="67" spans="13:28">
      <c r="M67" s="106">
        <v>35</v>
      </c>
      <c r="N67" s="106" t="s">
        <v>208</v>
      </c>
      <c r="O67" s="106">
        <v>14</v>
      </c>
      <c r="P67" s="106">
        <v>52</v>
      </c>
      <c r="Q67" s="106">
        <v>7</v>
      </c>
      <c r="R67" s="106" t="str">
        <f t="shared" si="1"/>
        <v>נ_14_7_52_35</v>
      </c>
      <c r="S67" s="293">
        <v>2252.1619972678741</v>
      </c>
      <c r="V67" s="106">
        <v>37</v>
      </c>
      <c r="W67" s="106" t="s">
        <v>208</v>
      </c>
      <c r="X67" s="106">
        <v>14</v>
      </c>
      <c r="Y67" s="106">
        <v>104</v>
      </c>
      <c r="Z67" s="106">
        <v>7</v>
      </c>
      <c r="AA67" s="106" t="str">
        <f t="shared" si="2"/>
        <v>נ_14_7_104_37</v>
      </c>
      <c r="AB67" s="293">
        <v>2685.0173308485259</v>
      </c>
    </row>
    <row r="68" spans="13:28">
      <c r="M68" s="106">
        <v>36</v>
      </c>
      <c r="N68" s="106" t="s">
        <v>208</v>
      </c>
      <c r="O68" s="106">
        <v>14</v>
      </c>
      <c r="P68" s="106">
        <v>52</v>
      </c>
      <c r="Q68" s="106">
        <v>7</v>
      </c>
      <c r="R68" s="106" t="str">
        <f t="shared" si="1"/>
        <v>נ_14_7_52_36</v>
      </c>
      <c r="S68" s="293">
        <v>2268.7674872816101</v>
      </c>
      <c r="V68" s="106">
        <v>38</v>
      </c>
      <c r="W68" s="106" t="s">
        <v>208</v>
      </c>
      <c r="X68" s="106">
        <v>14</v>
      </c>
      <c r="Y68" s="106">
        <v>104</v>
      </c>
      <c r="Z68" s="106">
        <v>7</v>
      </c>
      <c r="AA68" s="106" t="str">
        <f t="shared" si="2"/>
        <v>נ_14_7_104_38</v>
      </c>
      <c r="AB68" s="293">
        <v>2676.3036535180845</v>
      </c>
    </row>
    <row r="69" spans="13:28">
      <c r="M69" s="106">
        <v>37</v>
      </c>
      <c r="N69" s="106" t="s">
        <v>208</v>
      </c>
      <c r="O69" s="106">
        <v>14</v>
      </c>
      <c r="P69" s="106">
        <v>52</v>
      </c>
      <c r="Q69" s="106">
        <v>7</v>
      </c>
      <c r="R69" s="106" t="str">
        <f t="shared" si="1"/>
        <v>נ_14_7_52_37</v>
      </c>
      <c r="S69" s="293">
        <v>2284.8148892483068</v>
      </c>
      <c r="V69" s="106">
        <v>39</v>
      </c>
      <c r="W69" s="106" t="s">
        <v>208</v>
      </c>
      <c r="X69" s="106">
        <v>14</v>
      </c>
      <c r="Y69" s="106">
        <v>104</v>
      </c>
      <c r="Z69" s="106">
        <v>7</v>
      </c>
      <c r="AA69" s="106" t="str">
        <f t="shared" si="2"/>
        <v>נ_14_7_104_39</v>
      </c>
      <c r="AB69" s="293">
        <v>2672.4865827194417</v>
      </c>
    </row>
    <row r="70" spans="13:28">
      <c r="M70" s="106">
        <v>38</v>
      </c>
      <c r="N70" s="106" t="s">
        <v>208</v>
      </c>
      <c r="O70" s="106">
        <v>14</v>
      </c>
      <c r="P70" s="106">
        <v>52</v>
      </c>
      <c r="Q70" s="106">
        <v>7</v>
      </c>
      <c r="R70" s="106" t="str">
        <f t="shared" ref="R70:R133" si="3">N70&amp;"_"&amp;O70&amp;"_"&amp;Q70&amp;"_"&amp;P70&amp;"_"&amp;M70</f>
        <v>נ_14_7_52_38</v>
      </c>
      <c r="S70" s="293">
        <v>2300.2557857868928</v>
      </c>
      <c r="V70" s="106">
        <v>40</v>
      </c>
      <c r="W70" s="106" t="s">
        <v>208</v>
      </c>
      <c r="X70" s="106">
        <v>14</v>
      </c>
      <c r="Y70" s="106">
        <v>104</v>
      </c>
      <c r="Z70" s="106">
        <v>7</v>
      </c>
      <c r="AA70" s="106" t="str">
        <f t="shared" si="2"/>
        <v>נ_14_7_104_40</v>
      </c>
      <c r="AB70" s="293">
        <v>2651.8093042842524</v>
      </c>
    </row>
    <row r="71" spans="13:28">
      <c r="M71" s="106">
        <v>39</v>
      </c>
      <c r="N71" s="106" t="s">
        <v>208</v>
      </c>
      <c r="O71" s="106">
        <v>14</v>
      </c>
      <c r="P71" s="106">
        <v>52</v>
      </c>
      <c r="Q71" s="106">
        <v>7</v>
      </c>
      <c r="R71" s="106" t="str">
        <f t="shared" si="3"/>
        <v>נ_14_7_52_39</v>
      </c>
      <c r="S71" s="293">
        <v>2317.232665742848</v>
      </c>
      <c r="V71" s="106">
        <v>41</v>
      </c>
      <c r="W71" s="106" t="s">
        <v>208</v>
      </c>
      <c r="X71" s="106">
        <v>14</v>
      </c>
      <c r="Y71" s="106">
        <v>104</v>
      </c>
      <c r="Z71" s="106">
        <v>7</v>
      </c>
      <c r="AA71" s="106" t="str">
        <f t="shared" ref="AA71:AA134" si="4">W71&amp;"_"&amp;X71&amp;"_"&amp;Z71&amp;"_"&amp;Y71&amp;"_"&amp;V71</f>
        <v>נ_14_7_104_41</v>
      </c>
      <c r="AB71" s="293">
        <v>2700.8215235616485</v>
      </c>
    </row>
    <row r="72" spans="13:28">
      <c r="M72" s="106">
        <v>40</v>
      </c>
      <c r="N72" s="106" t="s">
        <v>208</v>
      </c>
      <c r="O72" s="106">
        <v>14</v>
      </c>
      <c r="P72" s="106">
        <v>52</v>
      </c>
      <c r="Q72" s="106">
        <v>7</v>
      </c>
      <c r="R72" s="106" t="str">
        <f t="shared" si="3"/>
        <v>נ_14_7_52_40</v>
      </c>
      <c r="S72" s="293">
        <v>2335.7259958430604</v>
      </c>
      <c r="V72" s="106">
        <v>42</v>
      </c>
      <c r="W72" s="106" t="s">
        <v>208</v>
      </c>
      <c r="X72" s="106">
        <v>14</v>
      </c>
      <c r="Y72" s="106">
        <v>104</v>
      </c>
      <c r="Z72" s="106">
        <v>7</v>
      </c>
      <c r="AA72" s="106" t="str">
        <f t="shared" si="4"/>
        <v>נ_14_7_104_42</v>
      </c>
      <c r="AB72" s="293">
        <v>2682.9096976179821</v>
      </c>
    </row>
    <row r="73" spans="13:28">
      <c r="M73" s="106">
        <v>41</v>
      </c>
      <c r="N73" s="106" t="s">
        <v>208</v>
      </c>
      <c r="O73" s="106">
        <v>14</v>
      </c>
      <c r="P73" s="106">
        <v>52</v>
      </c>
      <c r="Q73" s="106">
        <v>7</v>
      </c>
      <c r="R73" s="106" t="str">
        <f t="shared" si="3"/>
        <v>נ_14_7_52_41</v>
      </c>
      <c r="S73" s="293">
        <v>2356.5744105955164</v>
      </c>
      <c r="V73" s="106">
        <v>43</v>
      </c>
      <c r="W73" s="106" t="s">
        <v>208</v>
      </c>
      <c r="X73" s="106">
        <v>14</v>
      </c>
      <c r="Y73" s="106">
        <v>104</v>
      </c>
      <c r="Z73" s="106">
        <v>7</v>
      </c>
      <c r="AA73" s="106" t="str">
        <f t="shared" si="4"/>
        <v>נ_14_7_104_43</v>
      </c>
      <c r="AB73" s="293">
        <v>2747.7957664207311</v>
      </c>
    </row>
    <row r="74" spans="13:28">
      <c r="M74" s="106">
        <v>42</v>
      </c>
      <c r="N74" s="106" t="s">
        <v>208</v>
      </c>
      <c r="O74" s="106">
        <v>14</v>
      </c>
      <c r="P74" s="106">
        <v>52</v>
      </c>
      <c r="Q74" s="106">
        <v>7</v>
      </c>
      <c r="R74" s="106" t="str">
        <f t="shared" si="3"/>
        <v>נ_14_7_52_42</v>
      </c>
      <c r="S74" s="293">
        <v>2378.2801631682923</v>
      </c>
      <c r="V74" s="106">
        <v>44</v>
      </c>
      <c r="W74" s="106" t="s">
        <v>208</v>
      </c>
      <c r="X74" s="106">
        <v>14</v>
      </c>
      <c r="Y74" s="106">
        <v>104</v>
      </c>
      <c r="Z74" s="106">
        <v>7</v>
      </c>
      <c r="AA74" s="106" t="str">
        <f t="shared" si="4"/>
        <v>נ_14_7_104_44</v>
      </c>
      <c r="AB74" s="293">
        <v>2809.9932231257694</v>
      </c>
    </row>
    <row r="75" spans="13:28">
      <c r="M75" s="106">
        <v>43</v>
      </c>
      <c r="N75" s="106" t="s">
        <v>208</v>
      </c>
      <c r="O75" s="106">
        <v>14</v>
      </c>
      <c r="P75" s="106">
        <v>52</v>
      </c>
      <c r="Q75" s="106">
        <v>7</v>
      </c>
      <c r="R75" s="106" t="str">
        <f t="shared" si="3"/>
        <v>נ_14_7_52_43</v>
      </c>
      <c r="S75" s="293">
        <v>2403.7421470942227</v>
      </c>
      <c r="V75" s="106">
        <v>45</v>
      </c>
      <c r="W75" s="106" t="s">
        <v>208</v>
      </c>
      <c r="X75" s="106">
        <v>14</v>
      </c>
      <c r="Y75" s="106">
        <v>104</v>
      </c>
      <c r="Z75" s="106">
        <v>7</v>
      </c>
      <c r="AA75" s="106" t="str">
        <f t="shared" si="4"/>
        <v>נ_14_7_104_45</v>
      </c>
      <c r="AB75" s="293">
        <v>2860.5945442253574</v>
      </c>
    </row>
    <row r="76" spans="13:28">
      <c r="M76" s="106">
        <v>44</v>
      </c>
      <c r="N76" s="106" t="s">
        <v>208</v>
      </c>
      <c r="O76" s="106">
        <v>14</v>
      </c>
      <c r="P76" s="106">
        <v>52</v>
      </c>
      <c r="Q76" s="106">
        <v>7</v>
      </c>
      <c r="R76" s="106" t="str">
        <f t="shared" si="3"/>
        <v>נ_14_7_52_44</v>
      </c>
      <c r="S76" s="293">
        <v>2429.9558884528983</v>
      </c>
      <c r="V76" s="106">
        <v>46</v>
      </c>
      <c r="W76" s="106" t="s">
        <v>208</v>
      </c>
      <c r="X76" s="106">
        <v>14</v>
      </c>
      <c r="Y76" s="106">
        <v>104</v>
      </c>
      <c r="Z76" s="106">
        <v>7</v>
      </c>
      <c r="AA76" s="106" t="str">
        <f t="shared" si="4"/>
        <v>נ_14_7_104_46</v>
      </c>
      <c r="AB76" s="293">
        <v>2996.8646497061709</v>
      </c>
    </row>
    <row r="77" spans="13:28">
      <c r="M77" s="106">
        <v>45</v>
      </c>
      <c r="N77" s="106" t="s">
        <v>208</v>
      </c>
      <c r="O77" s="106">
        <v>14</v>
      </c>
      <c r="P77" s="106">
        <v>52</v>
      </c>
      <c r="Q77" s="106">
        <v>7</v>
      </c>
      <c r="R77" s="106" t="str">
        <f t="shared" si="3"/>
        <v>נ_14_7_52_45</v>
      </c>
      <c r="S77" s="293">
        <v>2457.2082437610165</v>
      </c>
      <c r="V77" s="106">
        <v>47</v>
      </c>
      <c r="W77" s="106" t="s">
        <v>208</v>
      </c>
      <c r="X77" s="106">
        <v>14</v>
      </c>
      <c r="Y77" s="106">
        <v>104</v>
      </c>
      <c r="Z77" s="106">
        <v>7</v>
      </c>
      <c r="AA77" s="106" t="str">
        <f t="shared" si="4"/>
        <v>נ_14_7_104_47</v>
      </c>
      <c r="AB77" s="293">
        <v>3136.0113365854745</v>
      </c>
    </row>
    <row r="78" spans="13:28">
      <c r="M78" s="106">
        <v>46</v>
      </c>
      <c r="N78" s="106" t="s">
        <v>208</v>
      </c>
      <c r="O78" s="106">
        <v>14</v>
      </c>
      <c r="P78" s="106">
        <v>52</v>
      </c>
      <c r="Q78" s="106">
        <v>7</v>
      </c>
      <c r="R78" s="106" t="str">
        <f t="shared" si="3"/>
        <v>נ_14_7_52_46</v>
      </c>
      <c r="S78" s="293">
        <v>2486.2239658657172</v>
      </c>
      <c r="V78" s="106">
        <v>48</v>
      </c>
      <c r="W78" s="106" t="s">
        <v>208</v>
      </c>
      <c r="X78" s="106">
        <v>14</v>
      </c>
      <c r="Y78" s="106">
        <v>104</v>
      </c>
      <c r="Z78" s="106">
        <v>7</v>
      </c>
      <c r="AA78" s="106" t="str">
        <f t="shared" si="4"/>
        <v>נ_14_7_104_48</v>
      </c>
      <c r="AB78" s="293">
        <v>3164.7242282085217</v>
      </c>
    </row>
    <row r="79" spans="13:28">
      <c r="M79" s="106">
        <v>47</v>
      </c>
      <c r="N79" s="106" t="s">
        <v>208</v>
      </c>
      <c r="O79" s="106">
        <v>14</v>
      </c>
      <c r="P79" s="106">
        <v>52</v>
      </c>
      <c r="Q79" s="106">
        <v>7</v>
      </c>
      <c r="R79" s="106" t="str">
        <f t="shared" si="3"/>
        <v>נ_14_7_52_47</v>
      </c>
      <c r="S79" s="293">
        <v>2513.4498119121581</v>
      </c>
      <c r="V79" s="106">
        <v>49</v>
      </c>
      <c r="W79" s="106" t="s">
        <v>208</v>
      </c>
      <c r="X79" s="106">
        <v>14</v>
      </c>
      <c r="Y79" s="106">
        <v>104</v>
      </c>
      <c r="Z79" s="106">
        <v>7</v>
      </c>
      <c r="AA79" s="106" t="str">
        <f t="shared" si="4"/>
        <v>נ_14_7_104_49</v>
      </c>
      <c r="AB79" s="293">
        <v>3154.8012745059013</v>
      </c>
    </row>
    <row r="80" spans="13:28">
      <c r="M80" s="106">
        <v>48</v>
      </c>
      <c r="N80" s="106" t="s">
        <v>208</v>
      </c>
      <c r="O80" s="106">
        <v>14</v>
      </c>
      <c r="P80" s="106">
        <v>52</v>
      </c>
      <c r="Q80" s="106">
        <v>7</v>
      </c>
      <c r="R80" s="106" t="str">
        <f t="shared" si="3"/>
        <v>נ_14_7_52_48</v>
      </c>
      <c r="S80" s="293">
        <v>2538.6359107364642</v>
      </c>
      <c r="V80" s="106">
        <v>50</v>
      </c>
      <c r="W80" s="106" t="s">
        <v>208</v>
      </c>
      <c r="X80" s="106">
        <v>14</v>
      </c>
      <c r="Y80" s="106">
        <v>104</v>
      </c>
      <c r="Z80" s="106">
        <v>7</v>
      </c>
      <c r="AA80" s="106" t="str">
        <f t="shared" si="4"/>
        <v>נ_14_7_104_50</v>
      </c>
      <c r="AB80" s="293">
        <v>3171.7550430721085</v>
      </c>
    </row>
    <row r="81" spans="13:28">
      <c r="M81" s="106">
        <v>49</v>
      </c>
      <c r="N81" s="106" t="s">
        <v>208</v>
      </c>
      <c r="O81" s="106">
        <v>14</v>
      </c>
      <c r="P81" s="106">
        <v>52</v>
      </c>
      <c r="Q81" s="106">
        <v>7</v>
      </c>
      <c r="R81" s="106" t="str">
        <f t="shared" si="3"/>
        <v>נ_14_7_52_49</v>
      </c>
      <c r="S81" s="293">
        <v>2566.9269687908691</v>
      </c>
      <c r="V81" s="106">
        <v>51</v>
      </c>
      <c r="W81" s="106" t="s">
        <v>208</v>
      </c>
      <c r="X81" s="106">
        <v>14</v>
      </c>
      <c r="Y81" s="106">
        <v>104</v>
      </c>
      <c r="Z81" s="106">
        <v>7</v>
      </c>
      <c r="AA81" s="106" t="str">
        <f t="shared" si="4"/>
        <v>נ_14_7_104_51</v>
      </c>
      <c r="AB81" s="293">
        <v>3144.9013905001534</v>
      </c>
    </row>
    <row r="82" spans="13:28">
      <c r="M82" s="106">
        <v>50</v>
      </c>
      <c r="N82" s="106" t="s">
        <v>208</v>
      </c>
      <c r="O82" s="106">
        <v>14</v>
      </c>
      <c r="P82" s="106">
        <v>52</v>
      </c>
      <c r="Q82" s="106">
        <v>7</v>
      </c>
      <c r="R82" s="106" t="str">
        <f t="shared" si="3"/>
        <v>נ_14_7_52_50</v>
      </c>
      <c r="S82" s="293">
        <v>2600.8165697402287</v>
      </c>
      <c r="V82" s="106">
        <v>52</v>
      </c>
      <c r="W82" s="106" t="s">
        <v>208</v>
      </c>
      <c r="X82" s="106">
        <v>14</v>
      </c>
      <c r="Y82" s="106">
        <v>104</v>
      </c>
      <c r="Z82" s="106">
        <v>7</v>
      </c>
      <c r="AA82" s="106" t="str">
        <f t="shared" si="4"/>
        <v>נ_14_7_104_52</v>
      </c>
      <c r="AB82" s="293">
        <v>3248.3474440420041</v>
      </c>
    </row>
    <row r="83" spans="13:28">
      <c r="M83" s="106">
        <v>51</v>
      </c>
      <c r="N83" s="106" t="s">
        <v>208</v>
      </c>
      <c r="O83" s="106">
        <v>14</v>
      </c>
      <c r="P83" s="106">
        <v>52</v>
      </c>
      <c r="Q83" s="106">
        <v>7</v>
      </c>
      <c r="R83" s="106" t="str">
        <f t="shared" si="3"/>
        <v>נ_14_7_52_51</v>
      </c>
      <c r="S83" s="293">
        <v>2639.9253419737743</v>
      </c>
      <c r="V83" s="106">
        <v>53</v>
      </c>
      <c r="W83" s="106" t="s">
        <v>208</v>
      </c>
      <c r="X83" s="106">
        <v>14</v>
      </c>
      <c r="Y83" s="106">
        <v>104</v>
      </c>
      <c r="Z83" s="106">
        <v>7</v>
      </c>
      <c r="AA83" s="106" t="str">
        <f t="shared" si="4"/>
        <v>נ_14_7_104_53</v>
      </c>
      <c r="AB83" s="293">
        <v>3349.3234399131807</v>
      </c>
    </row>
    <row r="84" spans="13:28">
      <c r="M84" s="106">
        <v>52</v>
      </c>
      <c r="N84" s="106" t="s">
        <v>208</v>
      </c>
      <c r="O84" s="106">
        <v>14</v>
      </c>
      <c r="P84" s="106">
        <v>52</v>
      </c>
      <c r="Q84" s="106">
        <v>7</v>
      </c>
      <c r="R84" s="106" t="str">
        <f t="shared" si="3"/>
        <v>נ_14_7_52_52</v>
      </c>
      <c r="S84" s="293">
        <v>2687.6677081156977</v>
      </c>
      <c r="V84" s="106">
        <v>54</v>
      </c>
      <c r="W84" s="106" t="s">
        <v>208</v>
      </c>
      <c r="X84" s="106">
        <v>14</v>
      </c>
      <c r="Y84" s="106">
        <v>104</v>
      </c>
      <c r="Z84" s="106">
        <v>7</v>
      </c>
      <c r="AA84" s="106" t="str">
        <f t="shared" si="4"/>
        <v>נ_14_7_104_54</v>
      </c>
      <c r="AB84" s="293">
        <v>3447.2159238868853</v>
      </c>
    </row>
    <row r="85" spans="13:28">
      <c r="M85" s="106">
        <v>53</v>
      </c>
      <c r="N85" s="106" t="s">
        <v>208</v>
      </c>
      <c r="O85" s="106">
        <v>14</v>
      </c>
      <c r="P85" s="106">
        <v>52</v>
      </c>
      <c r="Q85" s="106">
        <v>7</v>
      </c>
      <c r="R85" s="106" t="str">
        <f t="shared" si="3"/>
        <v>נ_14_7_52_53</v>
      </c>
      <c r="S85" s="293">
        <v>2738.4431839508329</v>
      </c>
      <c r="V85" s="106">
        <v>55</v>
      </c>
      <c r="W85" s="106" t="s">
        <v>208</v>
      </c>
      <c r="X85" s="106">
        <v>14</v>
      </c>
      <c r="Y85" s="106">
        <v>104</v>
      </c>
      <c r="Z85" s="106">
        <v>7</v>
      </c>
      <c r="AA85" s="106" t="str">
        <f t="shared" si="4"/>
        <v>נ_14_7_104_55</v>
      </c>
      <c r="AB85" s="293">
        <v>3686.2142907158823</v>
      </c>
    </row>
    <row r="86" spans="13:28">
      <c r="M86" s="106">
        <v>54</v>
      </c>
      <c r="N86" s="106" t="s">
        <v>208</v>
      </c>
      <c r="O86" s="106">
        <v>14</v>
      </c>
      <c r="P86" s="106">
        <v>52</v>
      </c>
      <c r="Q86" s="106">
        <v>7</v>
      </c>
      <c r="R86" s="106" t="str">
        <f t="shared" si="3"/>
        <v>נ_14_7_52_54</v>
      </c>
      <c r="S86" s="293">
        <v>2793.2554542102257</v>
      </c>
      <c r="V86" s="106">
        <v>56</v>
      </c>
      <c r="W86" s="106" t="s">
        <v>208</v>
      </c>
      <c r="X86" s="106">
        <v>14</v>
      </c>
      <c r="Y86" s="106">
        <v>104</v>
      </c>
      <c r="Z86" s="106">
        <v>7</v>
      </c>
      <c r="AA86" s="106" t="str">
        <f t="shared" si="4"/>
        <v>נ_14_7_104_56</v>
      </c>
      <c r="AB86" s="293">
        <v>3843.891866332041</v>
      </c>
    </row>
    <row r="87" spans="13:28">
      <c r="M87" s="106">
        <v>55</v>
      </c>
      <c r="N87" s="106" t="s">
        <v>208</v>
      </c>
      <c r="O87" s="106">
        <v>14</v>
      </c>
      <c r="P87" s="106">
        <v>52</v>
      </c>
      <c r="Q87" s="106">
        <v>7</v>
      </c>
      <c r="R87" s="106" t="str">
        <f t="shared" si="3"/>
        <v>נ_14_7_52_55</v>
      </c>
      <c r="S87" s="293">
        <v>2853.4687373847964</v>
      </c>
      <c r="V87" s="106">
        <v>57</v>
      </c>
      <c r="W87" s="106" t="s">
        <v>208</v>
      </c>
      <c r="X87" s="106">
        <v>14</v>
      </c>
      <c r="Y87" s="106">
        <v>104</v>
      </c>
      <c r="Z87" s="106">
        <v>7</v>
      </c>
      <c r="AA87" s="106" t="str">
        <f t="shared" si="4"/>
        <v>נ_14_7_104_57</v>
      </c>
      <c r="AB87" s="293">
        <v>4201.4420208700867</v>
      </c>
    </row>
    <row r="88" spans="13:28">
      <c r="M88" s="106">
        <v>56</v>
      </c>
      <c r="N88" s="106" t="s">
        <v>208</v>
      </c>
      <c r="O88" s="106">
        <v>14</v>
      </c>
      <c r="P88" s="106">
        <v>52</v>
      </c>
      <c r="Q88" s="106">
        <v>7</v>
      </c>
      <c r="R88" s="106" t="str">
        <f t="shared" si="3"/>
        <v>נ_14_7_52_56</v>
      </c>
      <c r="S88" s="293">
        <v>2911.2070835000673</v>
      </c>
      <c r="V88" s="106">
        <v>58</v>
      </c>
      <c r="W88" s="106" t="s">
        <v>208</v>
      </c>
      <c r="X88" s="106">
        <v>14</v>
      </c>
      <c r="Y88" s="106">
        <v>104</v>
      </c>
      <c r="Z88" s="106">
        <v>7</v>
      </c>
      <c r="AA88" s="106" t="str">
        <f t="shared" si="4"/>
        <v>נ_14_7_104_58</v>
      </c>
      <c r="AB88" s="293">
        <v>4559.2105280413452</v>
      </c>
    </row>
    <row r="89" spans="13:28">
      <c r="M89" s="106">
        <v>57</v>
      </c>
      <c r="N89" s="106" t="s">
        <v>208</v>
      </c>
      <c r="O89" s="106">
        <v>14</v>
      </c>
      <c r="P89" s="106">
        <v>52</v>
      </c>
      <c r="Q89" s="106">
        <v>7</v>
      </c>
      <c r="R89" s="106" t="str">
        <f t="shared" si="3"/>
        <v>נ_14_7_52_57</v>
      </c>
      <c r="S89" s="293">
        <v>2972.10960817769</v>
      </c>
      <c r="V89" s="106">
        <v>59</v>
      </c>
      <c r="W89" s="106" t="s">
        <v>208</v>
      </c>
      <c r="X89" s="106">
        <v>14</v>
      </c>
      <c r="Y89" s="106">
        <v>104</v>
      </c>
      <c r="Z89" s="106">
        <v>7</v>
      </c>
      <c r="AA89" s="106" t="str">
        <f t="shared" si="4"/>
        <v>נ_14_7_104_59</v>
      </c>
      <c r="AB89" s="293">
        <v>4514.4633697464542</v>
      </c>
    </row>
    <row r="90" spans="13:28">
      <c r="M90" s="106">
        <v>58</v>
      </c>
      <c r="N90" s="106" t="s">
        <v>208</v>
      </c>
      <c r="O90" s="106">
        <v>14</v>
      </c>
      <c r="P90" s="106">
        <v>52</v>
      </c>
      <c r="Q90" s="106">
        <v>7</v>
      </c>
      <c r="R90" s="106" t="str">
        <f t="shared" si="3"/>
        <v>נ_14_7_52_58</v>
      </c>
      <c r="S90" s="293">
        <v>3021.8251098049345</v>
      </c>
      <c r="V90" s="106">
        <v>60</v>
      </c>
      <c r="W90" s="106" t="s">
        <v>208</v>
      </c>
      <c r="X90" s="106">
        <v>14</v>
      </c>
      <c r="Y90" s="106">
        <v>104</v>
      </c>
      <c r="Z90" s="106">
        <v>7</v>
      </c>
      <c r="AA90" s="106" t="str">
        <f t="shared" si="4"/>
        <v>נ_14_7_104_60</v>
      </c>
      <c r="AB90" s="293">
        <v>4812.1237479428637</v>
      </c>
    </row>
    <row r="91" spans="13:28">
      <c r="M91" s="106">
        <v>59</v>
      </c>
      <c r="N91" s="106" t="s">
        <v>208</v>
      </c>
      <c r="O91" s="106">
        <v>14</v>
      </c>
      <c r="P91" s="106">
        <v>52</v>
      </c>
      <c r="Q91" s="106">
        <v>7</v>
      </c>
      <c r="R91" s="106" t="str">
        <f t="shared" si="3"/>
        <v>נ_14_7_52_59</v>
      </c>
      <c r="S91" s="293">
        <v>3057.0384185593075</v>
      </c>
      <c r="V91" s="106">
        <v>61</v>
      </c>
      <c r="W91" s="106" t="s">
        <v>208</v>
      </c>
      <c r="X91" s="106">
        <v>14</v>
      </c>
      <c r="Y91" s="106">
        <v>104</v>
      </c>
      <c r="Z91" s="106">
        <v>7</v>
      </c>
      <c r="AA91" s="106" t="str">
        <f t="shared" si="4"/>
        <v>נ_14_7_104_61</v>
      </c>
      <c r="AB91" s="293">
        <v>4910.0554125730687</v>
      </c>
    </row>
    <row r="92" spans="13:28">
      <c r="M92" s="106">
        <v>60</v>
      </c>
      <c r="N92" s="106" t="s">
        <v>208</v>
      </c>
      <c r="O92" s="106">
        <v>14</v>
      </c>
      <c r="P92" s="106">
        <v>52</v>
      </c>
      <c r="Q92" s="106">
        <v>7</v>
      </c>
      <c r="R92" s="106" t="str">
        <f t="shared" si="3"/>
        <v>נ_14_7_52_60</v>
      </c>
      <c r="S92" s="293">
        <v>3111.4355986996447</v>
      </c>
      <c r="V92" s="106">
        <v>62</v>
      </c>
      <c r="W92" s="106" t="s">
        <v>208</v>
      </c>
      <c r="X92" s="106">
        <v>14</v>
      </c>
      <c r="Y92" s="106">
        <v>104</v>
      </c>
      <c r="Z92" s="106">
        <v>7</v>
      </c>
      <c r="AA92" s="106" t="str">
        <f t="shared" si="4"/>
        <v>נ_14_7_104_62</v>
      </c>
      <c r="AB92" s="293">
        <v>5000.6612189223652</v>
      </c>
    </row>
    <row r="93" spans="13:28">
      <c r="M93" s="106">
        <v>61</v>
      </c>
      <c r="N93" s="106" t="s">
        <v>208</v>
      </c>
      <c r="O93" s="106">
        <v>14</v>
      </c>
      <c r="P93" s="106">
        <v>52</v>
      </c>
      <c r="Q93" s="106">
        <v>7</v>
      </c>
      <c r="R93" s="106" t="str">
        <f t="shared" si="3"/>
        <v>נ_14_7_52_61</v>
      </c>
      <c r="S93" s="293">
        <v>3156.638704582112</v>
      </c>
      <c r="V93" s="106">
        <v>63</v>
      </c>
      <c r="W93" s="106" t="s">
        <v>208</v>
      </c>
      <c r="X93" s="106">
        <v>14</v>
      </c>
      <c r="Y93" s="106">
        <v>104</v>
      </c>
      <c r="Z93" s="106">
        <v>7</v>
      </c>
      <c r="AA93" s="106" t="str">
        <f t="shared" si="4"/>
        <v>נ_14_7_104_63</v>
      </c>
      <c r="AB93" s="293">
        <v>5038.0483220532715</v>
      </c>
    </row>
    <row r="94" spans="13:28">
      <c r="M94" s="106">
        <v>62</v>
      </c>
      <c r="N94" s="106" t="s">
        <v>208</v>
      </c>
      <c r="O94" s="106">
        <v>14</v>
      </c>
      <c r="P94" s="106">
        <v>52</v>
      </c>
      <c r="Q94" s="106">
        <v>7</v>
      </c>
      <c r="R94" s="106" t="str">
        <f t="shared" si="3"/>
        <v>נ_14_7_52_62</v>
      </c>
      <c r="S94" s="293">
        <v>3207.3673999805533</v>
      </c>
      <c r="V94" s="106">
        <v>64</v>
      </c>
      <c r="W94" s="106" t="s">
        <v>208</v>
      </c>
      <c r="X94" s="106">
        <v>14</v>
      </c>
      <c r="Y94" s="106">
        <v>104</v>
      </c>
      <c r="Z94" s="106">
        <v>7</v>
      </c>
      <c r="AA94" s="106" t="str">
        <f t="shared" si="4"/>
        <v>נ_14_7_104_64</v>
      </c>
      <c r="AB94" s="293">
        <v>5199.8226711019579</v>
      </c>
    </row>
    <row r="95" spans="13:28">
      <c r="M95" s="106">
        <v>63</v>
      </c>
      <c r="N95" s="106" t="s">
        <v>208</v>
      </c>
      <c r="O95" s="106">
        <v>14</v>
      </c>
      <c r="P95" s="106">
        <v>52</v>
      </c>
      <c r="Q95" s="106">
        <v>7</v>
      </c>
      <c r="R95" s="106" t="str">
        <f t="shared" si="3"/>
        <v>נ_14_7_52_63</v>
      </c>
      <c r="S95" s="293">
        <v>3269.1244771223191</v>
      </c>
      <c r="V95" s="106">
        <v>65</v>
      </c>
      <c r="W95" s="106" t="s">
        <v>208</v>
      </c>
      <c r="X95" s="106">
        <v>14</v>
      </c>
      <c r="Y95" s="106">
        <v>104</v>
      </c>
      <c r="Z95" s="106">
        <v>7</v>
      </c>
      <c r="AA95" s="106" t="str">
        <f t="shared" si="4"/>
        <v>נ_14_7_104_65</v>
      </c>
      <c r="AB95" s="293">
        <v>5346.3479453161126</v>
      </c>
    </row>
    <row r="96" spans="13:28">
      <c r="M96" s="106">
        <v>64</v>
      </c>
      <c r="N96" s="106" t="s">
        <v>208</v>
      </c>
      <c r="O96" s="106">
        <v>14</v>
      </c>
      <c r="P96" s="106">
        <v>52</v>
      </c>
      <c r="Q96" s="106">
        <v>7</v>
      </c>
      <c r="R96" s="106" t="str">
        <f t="shared" si="3"/>
        <v>נ_14_7_52_64</v>
      </c>
      <c r="S96" s="293">
        <v>3364.411548388895</v>
      </c>
      <c r="V96" s="106">
        <v>66</v>
      </c>
      <c r="W96" s="106" t="s">
        <v>208</v>
      </c>
      <c r="X96" s="106">
        <v>14</v>
      </c>
      <c r="Y96" s="106">
        <v>104</v>
      </c>
      <c r="Z96" s="106">
        <v>7</v>
      </c>
      <c r="AA96" s="106" t="str">
        <f t="shared" si="4"/>
        <v>נ_14_7_104_66</v>
      </c>
      <c r="AB96" s="293">
        <v>3091.8567704778334</v>
      </c>
    </row>
    <row r="97" spans="13:28">
      <c r="M97" s="106">
        <v>65</v>
      </c>
      <c r="N97" s="106" t="s">
        <v>208</v>
      </c>
      <c r="O97" s="106">
        <v>14</v>
      </c>
      <c r="P97" s="106">
        <v>52</v>
      </c>
      <c r="Q97" s="106">
        <v>7</v>
      </c>
      <c r="R97" s="106" t="str">
        <f t="shared" si="3"/>
        <v>נ_14_7_52_65</v>
      </c>
      <c r="S97" s="293">
        <v>3504.8231558846373</v>
      </c>
      <c r="V97" s="106">
        <v>21</v>
      </c>
      <c r="W97" s="106" t="s">
        <v>207</v>
      </c>
      <c r="X97" s="106">
        <v>14</v>
      </c>
      <c r="Y97" s="106">
        <v>52</v>
      </c>
      <c r="Z97" s="106">
        <v>7</v>
      </c>
      <c r="AA97" s="106" t="str">
        <f t="shared" si="4"/>
        <v>ז_14_7_52_21</v>
      </c>
      <c r="AB97" s="293">
        <v>196.70045424583071</v>
      </c>
    </row>
    <row r="98" spans="13:28">
      <c r="M98" s="106">
        <v>66</v>
      </c>
      <c r="N98" s="106" t="s">
        <v>208</v>
      </c>
      <c r="O98" s="106">
        <v>14</v>
      </c>
      <c r="P98" s="106">
        <v>52</v>
      </c>
      <c r="Q98" s="106">
        <v>7</v>
      </c>
      <c r="R98" s="106" t="str">
        <f t="shared" si="3"/>
        <v>נ_14_7_52_66</v>
      </c>
      <c r="S98" s="293">
        <v>3069.7945916874714</v>
      </c>
      <c r="V98" s="106">
        <v>22</v>
      </c>
      <c r="W98" s="106" t="s">
        <v>207</v>
      </c>
      <c r="X98" s="106">
        <v>14</v>
      </c>
      <c r="Y98" s="106">
        <v>52</v>
      </c>
      <c r="Z98" s="106">
        <v>7</v>
      </c>
      <c r="AA98" s="106" t="str">
        <f t="shared" si="4"/>
        <v>ז_14_7_52_22</v>
      </c>
      <c r="AB98" s="293">
        <v>260.80507879121478</v>
      </c>
    </row>
    <row r="99" spans="13:28">
      <c r="M99" s="106">
        <v>20</v>
      </c>
      <c r="N99" s="106" t="s">
        <v>207</v>
      </c>
      <c r="O99" s="106">
        <v>14</v>
      </c>
      <c r="P99" s="106">
        <v>104</v>
      </c>
      <c r="Q99" s="106">
        <v>7</v>
      </c>
      <c r="R99" s="106" t="str">
        <f t="shared" si="3"/>
        <v>ז_14_7_104_20</v>
      </c>
      <c r="S99" s="293">
        <v>2280.1001820090164</v>
      </c>
      <c r="V99" s="106">
        <v>23</v>
      </c>
      <c r="W99" s="106" t="s">
        <v>207</v>
      </c>
      <c r="X99" s="106">
        <v>14</v>
      </c>
      <c r="Y99" s="106">
        <v>52</v>
      </c>
      <c r="Z99" s="106">
        <v>7</v>
      </c>
      <c r="AA99" s="106" t="str">
        <f t="shared" si="4"/>
        <v>ז_14_7_52_23</v>
      </c>
      <c r="AB99" s="293">
        <v>363.9059857305266</v>
      </c>
    </row>
    <row r="100" spans="13:28">
      <c r="M100" s="106">
        <v>21</v>
      </c>
      <c r="N100" s="106" t="s">
        <v>207</v>
      </c>
      <c r="O100" s="106">
        <v>14</v>
      </c>
      <c r="P100" s="106">
        <v>104</v>
      </c>
      <c r="Q100" s="106">
        <v>7</v>
      </c>
      <c r="R100" s="106" t="str">
        <f t="shared" si="3"/>
        <v>ז_14_7_104_21</v>
      </c>
      <c r="S100" s="293">
        <v>2355.5208889693126</v>
      </c>
      <c r="V100" s="106">
        <v>24</v>
      </c>
      <c r="W100" s="106" t="s">
        <v>207</v>
      </c>
      <c r="X100" s="106">
        <v>14</v>
      </c>
      <c r="Y100" s="106">
        <v>52</v>
      </c>
      <c r="Z100" s="106">
        <v>7</v>
      </c>
      <c r="AA100" s="106" t="str">
        <f t="shared" si="4"/>
        <v>ז_14_7_52_24</v>
      </c>
      <c r="AB100" s="293">
        <v>431.70224426552772</v>
      </c>
    </row>
    <row r="101" spans="13:28">
      <c r="M101" s="106">
        <v>22</v>
      </c>
      <c r="N101" s="106" t="s">
        <v>207</v>
      </c>
      <c r="O101" s="106">
        <v>14</v>
      </c>
      <c r="P101" s="106">
        <v>104</v>
      </c>
      <c r="Q101" s="106">
        <v>7</v>
      </c>
      <c r="R101" s="106" t="str">
        <f t="shared" si="3"/>
        <v>ז_14_7_104_22</v>
      </c>
      <c r="S101" s="293">
        <v>2434.6931077501022</v>
      </c>
      <c r="V101" s="106">
        <v>25</v>
      </c>
      <c r="W101" s="106" t="s">
        <v>207</v>
      </c>
      <c r="X101" s="106">
        <v>14</v>
      </c>
      <c r="Y101" s="106">
        <v>52</v>
      </c>
      <c r="Z101" s="106">
        <v>7</v>
      </c>
      <c r="AA101" s="106" t="str">
        <f t="shared" si="4"/>
        <v>ז_14_7_52_25</v>
      </c>
      <c r="AB101" s="293">
        <v>622.08877303732845</v>
      </c>
    </row>
    <row r="102" spans="13:28">
      <c r="M102" s="106">
        <v>23</v>
      </c>
      <c r="N102" s="106" t="s">
        <v>207</v>
      </c>
      <c r="O102" s="106">
        <v>14</v>
      </c>
      <c r="P102" s="106">
        <v>104</v>
      </c>
      <c r="Q102" s="106">
        <v>7</v>
      </c>
      <c r="R102" s="106" t="str">
        <f t="shared" si="3"/>
        <v>ז_14_7_104_23</v>
      </c>
      <c r="S102" s="293">
        <v>2514.7605903397703</v>
      </c>
      <c r="V102" s="106">
        <v>26</v>
      </c>
      <c r="W102" s="106" t="s">
        <v>207</v>
      </c>
      <c r="X102" s="106">
        <v>14</v>
      </c>
      <c r="Y102" s="106">
        <v>52</v>
      </c>
      <c r="Z102" s="106">
        <v>7</v>
      </c>
      <c r="AA102" s="106" t="str">
        <f t="shared" si="4"/>
        <v>ז_14_7_52_26</v>
      </c>
      <c r="AB102" s="293">
        <v>702.54946877555165</v>
      </c>
    </row>
    <row r="103" spans="13:28">
      <c r="M103" s="106">
        <v>24</v>
      </c>
      <c r="N103" s="106" t="s">
        <v>207</v>
      </c>
      <c r="O103" s="106">
        <v>14</v>
      </c>
      <c r="P103" s="106">
        <v>104</v>
      </c>
      <c r="Q103" s="106">
        <v>7</v>
      </c>
      <c r="R103" s="106" t="str">
        <f t="shared" si="3"/>
        <v>ז_14_7_104_24</v>
      </c>
      <c r="S103" s="293">
        <v>2593.8805515555532</v>
      </c>
      <c r="V103" s="106">
        <v>27</v>
      </c>
      <c r="W103" s="106" t="s">
        <v>207</v>
      </c>
      <c r="X103" s="106">
        <v>14</v>
      </c>
      <c r="Y103" s="106">
        <v>52</v>
      </c>
      <c r="Z103" s="106">
        <v>7</v>
      </c>
      <c r="AA103" s="106" t="str">
        <f t="shared" si="4"/>
        <v>ז_14_7_52_27</v>
      </c>
      <c r="AB103" s="293">
        <v>884.86319529469699</v>
      </c>
    </row>
    <row r="104" spans="13:28">
      <c r="M104" s="106">
        <v>25</v>
      </c>
      <c r="N104" s="106" t="s">
        <v>207</v>
      </c>
      <c r="O104" s="106">
        <v>14</v>
      </c>
      <c r="P104" s="106">
        <v>104</v>
      </c>
      <c r="Q104" s="106">
        <v>7</v>
      </c>
      <c r="R104" s="106" t="str">
        <f t="shared" si="3"/>
        <v>ז_14_7_104_25</v>
      </c>
      <c r="S104" s="293">
        <v>2673.7565523495177</v>
      </c>
      <c r="V104" s="106">
        <v>28</v>
      </c>
      <c r="W104" s="106" t="s">
        <v>207</v>
      </c>
      <c r="X104" s="106">
        <v>14</v>
      </c>
      <c r="Y104" s="106">
        <v>52</v>
      </c>
      <c r="Z104" s="106">
        <v>7</v>
      </c>
      <c r="AA104" s="106" t="str">
        <f t="shared" si="4"/>
        <v>ז_14_7_52_28</v>
      </c>
      <c r="AB104" s="293">
        <v>959.92813963216554</v>
      </c>
    </row>
    <row r="105" spans="13:28">
      <c r="M105" s="106">
        <v>26</v>
      </c>
      <c r="N105" s="106" t="s">
        <v>207</v>
      </c>
      <c r="O105" s="106">
        <v>14</v>
      </c>
      <c r="P105" s="106">
        <v>104</v>
      </c>
      <c r="Q105" s="106">
        <v>7</v>
      </c>
      <c r="R105" s="106" t="str">
        <f t="shared" si="3"/>
        <v>ז_14_7_104_26</v>
      </c>
      <c r="S105" s="293">
        <v>2748.2444267917526</v>
      </c>
      <c r="V105" s="106">
        <v>29</v>
      </c>
      <c r="W105" s="106" t="s">
        <v>207</v>
      </c>
      <c r="X105" s="106">
        <v>14</v>
      </c>
      <c r="Y105" s="106">
        <v>52</v>
      </c>
      <c r="Z105" s="106">
        <v>7</v>
      </c>
      <c r="AA105" s="106" t="str">
        <f t="shared" si="4"/>
        <v>ז_14_7_52_29</v>
      </c>
      <c r="AB105" s="293">
        <v>1230.0459945141913</v>
      </c>
    </row>
    <row r="106" spans="13:28">
      <c r="M106" s="106">
        <v>27</v>
      </c>
      <c r="N106" s="106" t="s">
        <v>207</v>
      </c>
      <c r="O106" s="106">
        <v>14</v>
      </c>
      <c r="P106" s="106">
        <v>104</v>
      </c>
      <c r="Q106" s="106">
        <v>7</v>
      </c>
      <c r="R106" s="106" t="str">
        <f t="shared" si="3"/>
        <v>ז_14_7_104_27</v>
      </c>
      <c r="S106" s="293">
        <v>2822.6173490640699</v>
      </c>
      <c r="V106" s="106">
        <v>30</v>
      </c>
      <c r="W106" s="106" t="s">
        <v>207</v>
      </c>
      <c r="X106" s="106">
        <v>14</v>
      </c>
      <c r="Y106" s="106">
        <v>52</v>
      </c>
      <c r="Z106" s="106">
        <v>7</v>
      </c>
      <c r="AA106" s="106" t="str">
        <f t="shared" si="4"/>
        <v>ז_14_7_52_30</v>
      </c>
      <c r="AB106" s="293">
        <v>1403.4641672551738</v>
      </c>
    </row>
    <row r="107" spans="13:28">
      <c r="M107" s="106">
        <v>28</v>
      </c>
      <c r="N107" s="106" t="s">
        <v>207</v>
      </c>
      <c r="O107" s="106">
        <v>14</v>
      </c>
      <c r="P107" s="106">
        <v>104</v>
      </c>
      <c r="Q107" s="106">
        <v>7</v>
      </c>
      <c r="R107" s="106" t="str">
        <f t="shared" si="3"/>
        <v>ז_14_7_104_28</v>
      </c>
      <c r="S107" s="293">
        <v>2891.5401957894096</v>
      </c>
      <c r="V107" s="106">
        <v>31</v>
      </c>
      <c r="W107" s="106" t="s">
        <v>207</v>
      </c>
      <c r="X107" s="106">
        <v>14</v>
      </c>
      <c r="Y107" s="106">
        <v>52</v>
      </c>
      <c r="Z107" s="106">
        <v>7</v>
      </c>
      <c r="AA107" s="106" t="str">
        <f t="shared" si="4"/>
        <v>ז_14_7_52_31</v>
      </c>
      <c r="AB107" s="293">
        <v>1546.7551476040258</v>
      </c>
    </row>
    <row r="108" spans="13:28">
      <c r="M108" s="106">
        <v>29</v>
      </c>
      <c r="N108" s="106" t="s">
        <v>207</v>
      </c>
      <c r="O108" s="106">
        <v>14</v>
      </c>
      <c r="P108" s="106">
        <v>104</v>
      </c>
      <c r="Q108" s="106">
        <v>7</v>
      </c>
      <c r="R108" s="106" t="str">
        <f t="shared" si="3"/>
        <v>ז_14_7_104_29</v>
      </c>
      <c r="S108" s="293">
        <v>2960.3180610832337</v>
      </c>
      <c r="V108" s="106">
        <v>32</v>
      </c>
      <c r="W108" s="106" t="s">
        <v>207</v>
      </c>
      <c r="X108" s="106">
        <v>14</v>
      </c>
      <c r="Y108" s="106">
        <v>52</v>
      </c>
      <c r="Z108" s="106">
        <v>7</v>
      </c>
      <c r="AA108" s="106" t="str">
        <f t="shared" si="4"/>
        <v>ז_14_7_52_32</v>
      </c>
      <c r="AB108" s="293">
        <v>1657.2898984236808</v>
      </c>
    </row>
    <row r="109" spans="13:28">
      <c r="M109" s="106">
        <v>30</v>
      </c>
      <c r="N109" s="106" t="s">
        <v>207</v>
      </c>
      <c r="O109" s="106">
        <v>14</v>
      </c>
      <c r="P109" s="106">
        <v>104</v>
      </c>
      <c r="Q109" s="106">
        <v>7</v>
      </c>
      <c r="R109" s="106" t="str">
        <f t="shared" si="3"/>
        <v>ז_14_7_104_30</v>
      </c>
      <c r="S109" s="293">
        <v>3018.3518362127238</v>
      </c>
      <c r="V109" s="106">
        <v>33</v>
      </c>
      <c r="W109" s="106" t="s">
        <v>207</v>
      </c>
      <c r="X109" s="106">
        <v>14</v>
      </c>
      <c r="Y109" s="106">
        <v>52</v>
      </c>
      <c r="Z109" s="106">
        <v>7</v>
      </c>
      <c r="AA109" s="106" t="str">
        <f t="shared" si="4"/>
        <v>ז_14_7_52_33</v>
      </c>
      <c r="AB109" s="293">
        <v>1732.63625019147</v>
      </c>
    </row>
    <row r="110" spans="13:28">
      <c r="M110" s="106">
        <v>31</v>
      </c>
      <c r="N110" s="106" t="s">
        <v>207</v>
      </c>
      <c r="O110" s="106">
        <v>14</v>
      </c>
      <c r="P110" s="106">
        <v>104</v>
      </c>
      <c r="Q110" s="106">
        <v>7</v>
      </c>
      <c r="R110" s="106" t="str">
        <f t="shared" si="3"/>
        <v>ז_14_7_104_31</v>
      </c>
      <c r="S110" s="293">
        <v>3070.1256604006635</v>
      </c>
      <c r="V110" s="106">
        <v>34</v>
      </c>
      <c r="W110" s="106" t="s">
        <v>207</v>
      </c>
      <c r="X110" s="106">
        <v>14</v>
      </c>
      <c r="Y110" s="106">
        <v>52</v>
      </c>
      <c r="Z110" s="106">
        <v>7</v>
      </c>
      <c r="AA110" s="106" t="str">
        <f t="shared" si="4"/>
        <v>ז_14_7_52_34</v>
      </c>
      <c r="AB110" s="293">
        <v>1789.6217308772452</v>
      </c>
    </row>
    <row r="111" spans="13:28">
      <c r="M111" s="106">
        <v>32</v>
      </c>
      <c r="N111" s="106" t="s">
        <v>207</v>
      </c>
      <c r="O111" s="106">
        <v>14</v>
      </c>
      <c r="P111" s="106">
        <v>104</v>
      </c>
      <c r="Q111" s="106">
        <v>7</v>
      </c>
      <c r="R111" s="106" t="str">
        <f t="shared" si="3"/>
        <v>ז_14_7_104_32</v>
      </c>
      <c r="S111" s="293">
        <v>3116.822348027848</v>
      </c>
      <c r="V111" s="106">
        <v>35</v>
      </c>
      <c r="W111" s="106" t="s">
        <v>207</v>
      </c>
      <c r="X111" s="106">
        <v>14</v>
      </c>
      <c r="Y111" s="106">
        <v>52</v>
      </c>
      <c r="Z111" s="106">
        <v>7</v>
      </c>
      <c r="AA111" s="106" t="str">
        <f t="shared" si="4"/>
        <v>ז_14_7_52_35</v>
      </c>
      <c r="AB111" s="293">
        <v>1846.7852659465343</v>
      </c>
    </row>
    <row r="112" spans="13:28">
      <c r="M112" s="106">
        <v>33</v>
      </c>
      <c r="N112" s="106" t="s">
        <v>207</v>
      </c>
      <c r="O112" s="106">
        <v>14</v>
      </c>
      <c r="P112" s="106">
        <v>104</v>
      </c>
      <c r="Q112" s="106">
        <v>7</v>
      </c>
      <c r="R112" s="106" t="str">
        <f t="shared" si="3"/>
        <v>ז_14_7_104_33</v>
      </c>
      <c r="S112" s="293">
        <v>3159.8994995924568</v>
      </c>
      <c r="V112" s="106">
        <v>36</v>
      </c>
      <c r="W112" s="106" t="s">
        <v>207</v>
      </c>
      <c r="X112" s="106">
        <v>14</v>
      </c>
      <c r="Y112" s="106">
        <v>52</v>
      </c>
      <c r="Z112" s="106">
        <v>7</v>
      </c>
      <c r="AA112" s="106" t="str">
        <f t="shared" si="4"/>
        <v>ז_14_7_52_36</v>
      </c>
      <c r="AB112" s="293">
        <v>1884.2176056000553</v>
      </c>
    </row>
    <row r="113" spans="13:28">
      <c r="M113" s="106">
        <v>34</v>
      </c>
      <c r="N113" s="106" t="s">
        <v>207</v>
      </c>
      <c r="O113" s="106">
        <v>14</v>
      </c>
      <c r="P113" s="106">
        <v>104</v>
      </c>
      <c r="Q113" s="106">
        <v>7</v>
      </c>
      <c r="R113" s="106" t="str">
        <f t="shared" si="3"/>
        <v>ז_14_7_104_34</v>
      </c>
      <c r="S113" s="293">
        <v>3201.1169414995975</v>
      </c>
      <c r="V113" s="106">
        <v>37</v>
      </c>
      <c r="W113" s="106" t="s">
        <v>207</v>
      </c>
      <c r="X113" s="106">
        <v>14</v>
      </c>
      <c r="Y113" s="106">
        <v>52</v>
      </c>
      <c r="Z113" s="106">
        <v>7</v>
      </c>
      <c r="AA113" s="106" t="str">
        <f t="shared" si="4"/>
        <v>ז_14_7_52_37</v>
      </c>
      <c r="AB113" s="293">
        <v>1921.3049172851577</v>
      </c>
    </row>
    <row r="114" spans="13:28">
      <c r="M114" s="106">
        <v>35</v>
      </c>
      <c r="N114" s="106" t="s">
        <v>207</v>
      </c>
      <c r="O114" s="106">
        <v>14</v>
      </c>
      <c r="P114" s="106">
        <v>104</v>
      </c>
      <c r="Q114" s="106">
        <v>7</v>
      </c>
      <c r="R114" s="106" t="str">
        <f t="shared" si="3"/>
        <v>ז_14_7_104_35</v>
      </c>
      <c r="S114" s="293">
        <v>3241.4204099027311</v>
      </c>
      <c r="V114" s="106">
        <v>38</v>
      </c>
      <c r="W114" s="106" t="s">
        <v>207</v>
      </c>
      <c r="X114" s="106">
        <v>14</v>
      </c>
      <c r="Y114" s="106">
        <v>52</v>
      </c>
      <c r="Z114" s="106">
        <v>7</v>
      </c>
      <c r="AA114" s="106" t="str">
        <f t="shared" si="4"/>
        <v>ז_14_7_52_38</v>
      </c>
      <c r="AB114" s="293">
        <v>1916.1641117767506</v>
      </c>
    </row>
    <row r="115" spans="13:28">
      <c r="M115" s="106">
        <v>36</v>
      </c>
      <c r="N115" s="106" t="s">
        <v>207</v>
      </c>
      <c r="O115" s="106">
        <v>14</v>
      </c>
      <c r="P115" s="106">
        <v>104</v>
      </c>
      <c r="Q115" s="106">
        <v>7</v>
      </c>
      <c r="R115" s="106" t="str">
        <f t="shared" si="3"/>
        <v>ז_14_7_104_36</v>
      </c>
      <c r="S115" s="293">
        <v>3280.7235899370021</v>
      </c>
      <c r="V115" s="106">
        <v>39</v>
      </c>
      <c r="W115" s="106" t="s">
        <v>207</v>
      </c>
      <c r="X115" s="106">
        <v>14</v>
      </c>
      <c r="Y115" s="106">
        <v>52</v>
      </c>
      <c r="Z115" s="106">
        <v>7</v>
      </c>
      <c r="AA115" s="106" t="str">
        <f t="shared" si="4"/>
        <v>ז_14_7_52_39</v>
      </c>
      <c r="AB115" s="293">
        <v>1914.2997915255992</v>
      </c>
    </row>
    <row r="116" spans="13:28">
      <c r="M116" s="106">
        <v>37</v>
      </c>
      <c r="N116" s="106" t="s">
        <v>207</v>
      </c>
      <c r="O116" s="106">
        <v>14</v>
      </c>
      <c r="P116" s="106">
        <v>104</v>
      </c>
      <c r="Q116" s="106">
        <v>7</v>
      </c>
      <c r="R116" s="106" t="str">
        <f t="shared" si="3"/>
        <v>ז_14_7_104_37</v>
      </c>
      <c r="S116" s="293">
        <v>3320.190072033346</v>
      </c>
      <c r="V116" s="106">
        <v>40</v>
      </c>
      <c r="W116" s="106" t="s">
        <v>207</v>
      </c>
      <c r="X116" s="106">
        <v>14</v>
      </c>
      <c r="Y116" s="106">
        <v>52</v>
      </c>
      <c r="Z116" s="106">
        <v>7</v>
      </c>
      <c r="AA116" s="106" t="str">
        <f t="shared" si="4"/>
        <v>ז_14_7_52_40</v>
      </c>
      <c r="AB116" s="293">
        <v>1900.2569533229453</v>
      </c>
    </row>
    <row r="117" spans="13:28">
      <c r="M117" s="106">
        <v>38</v>
      </c>
      <c r="N117" s="106" t="s">
        <v>207</v>
      </c>
      <c r="O117" s="106">
        <v>14</v>
      </c>
      <c r="P117" s="106">
        <v>104</v>
      </c>
      <c r="Q117" s="106">
        <v>7</v>
      </c>
      <c r="R117" s="106" t="str">
        <f t="shared" si="3"/>
        <v>ז_14_7_104_38</v>
      </c>
      <c r="S117" s="293">
        <v>3359.8743101402802</v>
      </c>
      <c r="V117" s="106">
        <v>41</v>
      </c>
      <c r="W117" s="106" t="s">
        <v>207</v>
      </c>
      <c r="X117" s="106">
        <v>14</v>
      </c>
      <c r="Y117" s="106">
        <v>52</v>
      </c>
      <c r="Z117" s="106">
        <v>7</v>
      </c>
      <c r="AA117" s="106" t="str">
        <f t="shared" si="4"/>
        <v>ז_14_7_52_41</v>
      </c>
      <c r="AB117" s="293">
        <v>1920.669428713883</v>
      </c>
    </row>
    <row r="118" spans="13:28">
      <c r="M118" s="106">
        <v>39</v>
      </c>
      <c r="N118" s="106" t="s">
        <v>207</v>
      </c>
      <c r="O118" s="106">
        <v>14</v>
      </c>
      <c r="P118" s="106">
        <v>104</v>
      </c>
      <c r="Q118" s="106">
        <v>7</v>
      </c>
      <c r="R118" s="106" t="str">
        <f t="shared" si="3"/>
        <v>ז_14_7_104_39</v>
      </c>
      <c r="S118" s="293">
        <v>3402.6320134499256</v>
      </c>
      <c r="V118" s="106">
        <v>42</v>
      </c>
      <c r="W118" s="106" t="s">
        <v>207</v>
      </c>
      <c r="X118" s="106">
        <v>14</v>
      </c>
      <c r="Y118" s="106">
        <v>52</v>
      </c>
      <c r="Z118" s="106">
        <v>7</v>
      </c>
      <c r="AA118" s="106" t="str">
        <f t="shared" si="4"/>
        <v>ז_14_7_52_42</v>
      </c>
      <c r="AB118" s="293">
        <v>1892.9986279550142</v>
      </c>
    </row>
    <row r="119" spans="13:28">
      <c r="M119" s="106">
        <v>40</v>
      </c>
      <c r="N119" s="106" t="s">
        <v>207</v>
      </c>
      <c r="O119" s="106">
        <v>14</v>
      </c>
      <c r="P119" s="106">
        <v>104</v>
      </c>
      <c r="Q119" s="106">
        <v>7</v>
      </c>
      <c r="R119" s="106" t="str">
        <f t="shared" si="3"/>
        <v>ז_14_7_104_40</v>
      </c>
      <c r="S119" s="293">
        <v>3448.5926880941101</v>
      </c>
      <c r="V119" s="106">
        <v>43</v>
      </c>
      <c r="W119" s="106" t="s">
        <v>207</v>
      </c>
      <c r="X119" s="106">
        <v>14</v>
      </c>
      <c r="Y119" s="106">
        <v>52</v>
      </c>
      <c r="Z119" s="106">
        <v>7</v>
      </c>
      <c r="AA119" s="106" t="str">
        <f t="shared" si="4"/>
        <v>ז_14_7_52_43</v>
      </c>
      <c r="AB119" s="293">
        <v>1923.2161279963677</v>
      </c>
    </row>
    <row r="120" spans="13:28">
      <c r="M120" s="106">
        <v>41</v>
      </c>
      <c r="N120" s="106" t="s">
        <v>207</v>
      </c>
      <c r="O120" s="106">
        <v>14</v>
      </c>
      <c r="P120" s="106">
        <v>104</v>
      </c>
      <c r="Q120" s="106">
        <v>7</v>
      </c>
      <c r="R120" s="106" t="str">
        <f t="shared" si="3"/>
        <v>ז_14_7_104_41</v>
      </c>
      <c r="S120" s="293">
        <v>3499.0001399334674</v>
      </c>
      <c r="V120" s="106">
        <v>44</v>
      </c>
      <c r="W120" s="106" t="s">
        <v>207</v>
      </c>
      <c r="X120" s="106">
        <v>14</v>
      </c>
      <c r="Y120" s="106">
        <v>52</v>
      </c>
      <c r="Z120" s="106">
        <v>7</v>
      </c>
      <c r="AA120" s="106" t="str">
        <f t="shared" si="4"/>
        <v>ז_14_7_52_44</v>
      </c>
      <c r="AB120" s="293">
        <v>1950.6093685069054</v>
      </c>
    </row>
    <row r="121" spans="13:28">
      <c r="M121" s="106">
        <v>42</v>
      </c>
      <c r="N121" s="106" t="s">
        <v>207</v>
      </c>
      <c r="O121" s="106">
        <v>14</v>
      </c>
      <c r="P121" s="106">
        <v>104</v>
      </c>
      <c r="Q121" s="106">
        <v>7</v>
      </c>
      <c r="R121" s="106" t="str">
        <f t="shared" si="3"/>
        <v>ז_14_7_104_42</v>
      </c>
      <c r="S121" s="293">
        <v>3550.5440967602981</v>
      </c>
      <c r="V121" s="106">
        <v>45</v>
      </c>
      <c r="W121" s="106" t="s">
        <v>207</v>
      </c>
      <c r="X121" s="106">
        <v>14</v>
      </c>
      <c r="Y121" s="106">
        <v>52</v>
      </c>
      <c r="Z121" s="106">
        <v>7</v>
      </c>
      <c r="AA121" s="106" t="str">
        <f t="shared" si="4"/>
        <v>ז_14_7_52_45</v>
      </c>
      <c r="AB121" s="293">
        <v>1969.1237002367247</v>
      </c>
    </row>
    <row r="122" spans="13:28">
      <c r="M122" s="106">
        <v>43</v>
      </c>
      <c r="N122" s="106" t="s">
        <v>207</v>
      </c>
      <c r="O122" s="106">
        <v>14</v>
      </c>
      <c r="P122" s="106">
        <v>104</v>
      </c>
      <c r="Q122" s="106">
        <v>7</v>
      </c>
      <c r="R122" s="106" t="str">
        <f t="shared" si="3"/>
        <v>ז_14_7_104_43</v>
      </c>
      <c r="S122" s="293">
        <v>3607.01109982456</v>
      </c>
      <c r="V122" s="106">
        <v>46</v>
      </c>
      <c r="W122" s="106" t="s">
        <v>207</v>
      </c>
      <c r="X122" s="106">
        <v>14</v>
      </c>
      <c r="Y122" s="106">
        <v>52</v>
      </c>
      <c r="Z122" s="106">
        <v>7</v>
      </c>
      <c r="AA122" s="106" t="str">
        <f t="shared" si="4"/>
        <v>ז_14_7_52_46</v>
      </c>
      <c r="AB122" s="293">
        <v>2045.3801472560617</v>
      </c>
    </row>
    <row r="123" spans="13:28">
      <c r="M123" s="106">
        <v>44</v>
      </c>
      <c r="N123" s="106" t="s">
        <v>207</v>
      </c>
      <c r="O123" s="106">
        <v>14</v>
      </c>
      <c r="P123" s="106">
        <v>104</v>
      </c>
      <c r="Q123" s="106">
        <v>7</v>
      </c>
      <c r="R123" s="106" t="str">
        <f t="shared" si="3"/>
        <v>ז_14_7_104_44</v>
      </c>
      <c r="S123" s="293">
        <v>3664.4470416417348</v>
      </c>
      <c r="V123" s="106">
        <v>47</v>
      </c>
      <c r="W123" s="106" t="s">
        <v>207</v>
      </c>
      <c r="X123" s="106">
        <v>14</v>
      </c>
      <c r="Y123" s="106">
        <v>52</v>
      </c>
      <c r="Z123" s="106">
        <v>7</v>
      </c>
      <c r="AA123" s="106" t="str">
        <f t="shared" si="4"/>
        <v>ז_14_7_52_47</v>
      </c>
      <c r="AB123" s="293">
        <v>2121.8692591226827</v>
      </c>
    </row>
    <row r="124" spans="13:28">
      <c r="M124" s="106">
        <v>45</v>
      </c>
      <c r="N124" s="106" t="s">
        <v>207</v>
      </c>
      <c r="O124" s="106">
        <v>14</v>
      </c>
      <c r="P124" s="106">
        <v>104</v>
      </c>
      <c r="Q124" s="106">
        <v>7</v>
      </c>
      <c r="R124" s="106" t="str">
        <f t="shared" si="3"/>
        <v>ז_14_7_104_45</v>
      </c>
      <c r="S124" s="293">
        <v>3723.1767166742256</v>
      </c>
      <c r="V124" s="106">
        <v>48</v>
      </c>
      <c r="W124" s="106" t="s">
        <v>207</v>
      </c>
      <c r="X124" s="106">
        <v>14</v>
      </c>
      <c r="Y124" s="106">
        <v>52</v>
      </c>
      <c r="Z124" s="106">
        <v>7</v>
      </c>
      <c r="AA124" s="106" t="str">
        <f t="shared" si="4"/>
        <v>ז_14_7_52_48</v>
      </c>
      <c r="AB124" s="293">
        <v>2122.5622021751929</v>
      </c>
    </row>
    <row r="125" spans="13:28">
      <c r="M125" s="106">
        <v>46</v>
      </c>
      <c r="N125" s="106" t="s">
        <v>207</v>
      </c>
      <c r="O125" s="106">
        <v>14</v>
      </c>
      <c r="P125" s="106">
        <v>104</v>
      </c>
      <c r="Q125" s="106">
        <v>7</v>
      </c>
      <c r="R125" s="106" t="str">
        <f t="shared" si="3"/>
        <v>ז_14_7_104_46</v>
      </c>
      <c r="S125" s="293">
        <v>3784.1239272726884</v>
      </c>
      <c r="V125" s="106">
        <v>49</v>
      </c>
      <c r="W125" s="106" t="s">
        <v>207</v>
      </c>
      <c r="X125" s="106">
        <v>14</v>
      </c>
      <c r="Y125" s="106">
        <v>52</v>
      </c>
      <c r="Z125" s="106">
        <v>7</v>
      </c>
      <c r="AA125" s="106" t="str">
        <f t="shared" si="4"/>
        <v>ז_14_7_52_49</v>
      </c>
      <c r="AB125" s="293">
        <v>2097.1732429593467</v>
      </c>
    </row>
    <row r="126" spans="13:28">
      <c r="M126" s="106">
        <v>47</v>
      </c>
      <c r="N126" s="106" t="s">
        <v>207</v>
      </c>
      <c r="O126" s="106">
        <v>14</v>
      </c>
      <c r="P126" s="106">
        <v>104</v>
      </c>
      <c r="Q126" s="106">
        <v>7</v>
      </c>
      <c r="R126" s="106" t="str">
        <f t="shared" si="3"/>
        <v>ז_14_7_104_47</v>
      </c>
      <c r="S126" s="293">
        <v>3842.2829206935376</v>
      </c>
      <c r="V126" s="106">
        <v>50</v>
      </c>
      <c r="W126" s="106" t="s">
        <v>207</v>
      </c>
      <c r="X126" s="106">
        <v>14</v>
      </c>
      <c r="Y126" s="106">
        <v>52</v>
      </c>
      <c r="Z126" s="106">
        <v>7</v>
      </c>
      <c r="AA126" s="106" t="str">
        <f t="shared" si="4"/>
        <v>ז_14_7_52_50</v>
      </c>
      <c r="AB126" s="293">
        <v>2089.5666108667201</v>
      </c>
    </row>
    <row r="127" spans="13:28">
      <c r="M127" s="106">
        <v>48</v>
      </c>
      <c r="N127" s="106" t="s">
        <v>207</v>
      </c>
      <c r="O127" s="106">
        <v>14</v>
      </c>
      <c r="P127" s="106">
        <v>104</v>
      </c>
      <c r="Q127" s="106">
        <v>7</v>
      </c>
      <c r="R127" s="106" t="str">
        <f t="shared" si="3"/>
        <v>ז_14_7_104_48</v>
      </c>
      <c r="S127" s="293">
        <v>3897.0823286577429</v>
      </c>
      <c r="V127" s="106">
        <v>51</v>
      </c>
      <c r="W127" s="106" t="s">
        <v>207</v>
      </c>
      <c r="X127" s="106">
        <v>14</v>
      </c>
      <c r="Y127" s="106">
        <v>52</v>
      </c>
      <c r="Z127" s="106">
        <v>7</v>
      </c>
      <c r="AA127" s="106" t="str">
        <f t="shared" si="4"/>
        <v>ז_14_7_52_51</v>
      </c>
      <c r="AB127" s="293">
        <v>2053.1362644712462</v>
      </c>
    </row>
    <row r="128" spans="13:28">
      <c r="M128" s="106">
        <v>49</v>
      </c>
      <c r="N128" s="106" t="s">
        <v>207</v>
      </c>
      <c r="O128" s="106">
        <v>14</v>
      </c>
      <c r="P128" s="106">
        <v>104</v>
      </c>
      <c r="Q128" s="106">
        <v>7</v>
      </c>
      <c r="R128" s="106" t="str">
        <f t="shared" si="3"/>
        <v>ז_14_7_104_49</v>
      </c>
      <c r="S128" s="293">
        <v>3955.6053427421521</v>
      </c>
      <c r="V128" s="106">
        <v>52</v>
      </c>
      <c r="W128" s="106" t="s">
        <v>207</v>
      </c>
      <c r="X128" s="106">
        <v>14</v>
      </c>
      <c r="Y128" s="106">
        <v>52</v>
      </c>
      <c r="Z128" s="106">
        <v>7</v>
      </c>
      <c r="AA128" s="106" t="str">
        <f t="shared" si="4"/>
        <v>ז_14_7_52_52</v>
      </c>
      <c r="AB128" s="293">
        <v>2101.3066799978601</v>
      </c>
    </row>
    <row r="129" spans="13:28">
      <c r="M129" s="106">
        <v>50</v>
      </c>
      <c r="N129" s="106" t="s">
        <v>207</v>
      </c>
      <c r="O129" s="106">
        <v>14</v>
      </c>
      <c r="P129" s="106">
        <v>104</v>
      </c>
      <c r="Q129" s="106">
        <v>7</v>
      </c>
      <c r="R129" s="106" t="str">
        <f t="shared" si="3"/>
        <v>ז_14_7_104_50</v>
      </c>
      <c r="S129" s="293">
        <v>4021.3411745704939</v>
      </c>
      <c r="V129" s="106">
        <v>53</v>
      </c>
      <c r="W129" s="106" t="s">
        <v>207</v>
      </c>
      <c r="X129" s="106">
        <v>14</v>
      </c>
      <c r="Y129" s="106">
        <v>52</v>
      </c>
      <c r="Z129" s="106">
        <v>7</v>
      </c>
      <c r="AA129" s="106" t="str">
        <f t="shared" si="4"/>
        <v>ז_14_7_52_53</v>
      </c>
      <c r="AB129" s="293">
        <v>2146.663188489088</v>
      </c>
    </row>
    <row r="130" spans="13:28">
      <c r="M130" s="106">
        <v>51</v>
      </c>
      <c r="N130" s="106" t="s">
        <v>207</v>
      </c>
      <c r="O130" s="106">
        <v>14</v>
      </c>
      <c r="P130" s="106">
        <v>104</v>
      </c>
      <c r="Q130" s="106">
        <v>7</v>
      </c>
      <c r="R130" s="106" t="str">
        <f t="shared" si="3"/>
        <v>ז_14_7_104_51</v>
      </c>
      <c r="S130" s="293">
        <v>4093.6473109842773</v>
      </c>
      <c r="V130" s="106">
        <v>54</v>
      </c>
      <c r="W130" s="106" t="s">
        <v>207</v>
      </c>
      <c r="X130" s="106">
        <v>14</v>
      </c>
      <c r="Y130" s="106">
        <v>52</v>
      </c>
      <c r="Z130" s="106">
        <v>7</v>
      </c>
      <c r="AA130" s="106" t="str">
        <f t="shared" si="4"/>
        <v>ז_14_7_52_54</v>
      </c>
      <c r="AB130" s="293">
        <v>2188.8672866281413</v>
      </c>
    </row>
    <row r="131" spans="13:28">
      <c r="M131" s="106">
        <v>52</v>
      </c>
      <c r="N131" s="106" t="s">
        <v>207</v>
      </c>
      <c r="O131" s="106">
        <v>14</v>
      </c>
      <c r="P131" s="106">
        <v>104</v>
      </c>
      <c r="Q131" s="106">
        <v>7</v>
      </c>
      <c r="R131" s="106" t="str">
        <f t="shared" si="3"/>
        <v>ז_14_7_104_52</v>
      </c>
      <c r="S131" s="293">
        <v>4177.4030615582269</v>
      </c>
      <c r="V131" s="106">
        <v>55</v>
      </c>
      <c r="W131" s="106" t="s">
        <v>207</v>
      </c>
      <c r="X131" s="106">
        <v>14</v>
      </c>
      <c r="Y131" s="106">
        <v>52</v>
      </c>
      <c r="Z131" s="106">
        <v>7</v>
      </c>
      <c r="AA131" s="106" t="str">
        <f t="shared" si="4"/>
        <v>ז_14_7_52_55</v>
      </c>
      <c r="AB131" s="293">
        <v>2318.6759925740312</v>
      </c>
    </row>
    <row r="132" spans="13:28">
      <c r="M132" s="106">
        <v>53</v>
      </c>
      <c r="N132" s="106" t="s">
        <v>207</v>
      </c>
      <c r="O132" s="106">
        <v>14</v>
      </c>
      <c r="P132" s="106">
        <v>104</v>
      </c>
      <c r="Q132" s="106">
        <v>7</v>
      </c>
      <c r="R132" s="106" t="str">
        <f t="shared" si="3"/>
        <v>ז_14_7_104_53</v>
      </c>
      <c r="S132" s="293">
        <v>4264.0183353439406</v>
      </c>
      <c r="V132" s="106">
        <v>56</v>
      </c>
      <c r="W132" s="106" t="s">
        <v>207</v>
      </c>
      <c r="X132" s="106">
        <v>14</v>
      </c>
      <c r="Y132" s="106">
        <v>52</v>
      </c>
      <c r="Z132" s="106">
        <v>7</v>
      </c>
      <c r="AA132" s="106" t="str">
        <f t="shared" si="4"/>
        <v>ז_14_7_52_56</v>
      </c>
      <c r="AB132" s="293">
        <v>2394.9894215799391</v>
      </c>
    </row>
    <row r="133" spans="13:28">
      <c r="M133" s="106">
        <v>54</v>
      </c>
      <c r="N133" s="106" t="s">
        <v>207</v>
      </c>
      <c r="O133" s="106">
        <v>14</v>
      </c>
      <c r="P133" s="106">
        <v>104</v>
      </c>
      <c r="Q133" s="106">
        <v>7</v>
      </c>
      <c r="R133" s="106" t="str">
        <f t="shared" si="3"/>
        <v>ז_14_7_104_54</v>
      </c>
      <c r="S133" s="293">
        <v>4354.4785024727071</v>
      </c>
      <c r="V133" s="106">
        <v>57</v>
      </c>
      <c r="W133" s="106" t="s">
        <v>207</v>
      </c>
      <c r="X133" s="106">
        <v>14</v>
      </c>
      <c r="Y133" s="106">
        <v>52</v>
      </c>
      <c r="Z133" s="106">
        <v>7</v>
      </c>
      <c r="AA133" s="106" t="str">
        <f t="shared" si="4"/>
        <v>ז_14_7_52_57</v>
      </c>
      <c r="AB133" s="293">
        <v>2592.7881916846263</v>
      </c>
    </row>
    <row r="134" spans="13:28">
      <c r="M134" s="106">
        <v>55</v>
      </c>
      <c r="N134" s="106" t="s">
        <v>207</v>
      </c>
      <c r="O134" s="106">
        <v>14</v>
      </c>
      <c r="P134" s="106">
        <v>104</v>
      </c>
      <c r="Q134" s="106">
        <v>7</v>
      </c>
      <c r="R134" s="106" t="str">
        <f t="shared" ref="R134:R197" si="5">N134&amp;"_"&amp;O134&amp;"_"&amp;Q134&amp;"_"&amp;P134&amp;"_"&amp;M134</f>
        <v>ז_14_7_104_55</v>
      </c>
      <c r="S134" s="293">
        <v>4450.1583796367713</v>
      </c>
      <c r="V134" s="106">
        <v>58</v>
      </c>
      <c r="W134" s="106" t="s">
        <v>207</v>
      </c>
      <c r="X134" s="106">
        <v>14</v>
      </c>
      <c r="Y134" s="106">
        <v>52</v>
      </c>
      <c r="Z134" s="106">
        <v>7</v>
      </c>
      <c r="AA134" s="106" t="str">
        <f t="shared" si="4"/>
        <v>ז_14_7_52_58</v>
      </c>
      <c r="AB134" s="293">
        <v>2786.4787134009239</v>
      </c>
    </row>
    <row r="135" spans="13:28">
      <c r="M135" s="106">
        <v>56</v>
      </c>
      <c r="N135" s="106" t="s">
        <v>207</v>
      </c>
      <c r="O135" s="106">
        <v>14</v>
      </c>
      <c r="P135" s="106">
        <v>104</v>
      </c>
      <c r="Q135" s="106">
        <v>7</v>
      </c>
      <c r="R135" s="106" t="str">
        <f t="shared" si="5"/>
        <v>ז_14_7_104_56</v>
      </c>
      <c r="S135" s="293">
        <v>4537.7801960562165</v>
      </c>
      <c r="V135" s="106">
        <v>59</v>
      </c>
      <c r="W135" s="106" t="s">
        <v>207</v>
      </c>
      <c r="X135" s="106">
        <v>14</v>
      </c>
      <c r="Y135" s="106">
        <v>52</v>
      </c>
      <c r="Z135" s="106">
        <v>7</v>
      </c>
      <c r="AA135" s="106" t="str">
        <f t="shared" ref="AA135:AA198" si="6">W135&amp;"_"&amp;X135&amp;"_"&amp;Z135&amp;"_"&amp;Y135&amp;"_"&amp;V135</f>
        <v>ז_14_7_52_59</v>
      </c>
      <c r="AB135" s="293">
        <v>2732.3005713342013</v>
      </c>
    </row>
    <row r="136" spans="13:28">
      <c r="M136" s="106">
        <v>57</v>
      </c>
      <c r="N136" s="106" t="s">
        <v>207</v>
      </c>
      <c r="O136" s="106">
        <v>14</v>
      </c>
      <c r="P136" s="106">
        <v>104</v>
      </c>
      <c r="Q136" s="106">
        <v>7</v>
      </c>
      <c r="R136" s="106" t="str">
        <f t="shared" si="5"/>
        <v>ז_14_7_104_57</v>
      </c>
      <c r="S136" s="293">
        <v>4624.4787590941323</v>
      </c>
      <c r="V136" s="106">
        <v>60</v>
      </c>
      <c r="W136" s="106" t="s">
        <v>207</v>
      </c>
      <c r="X136" s="106">
        <v>14</v>
      </c>
      <c r="Y136" s="106">
        <v>52</v>
      </c>
      <c r="Z136" s="106">
        <v>7</v>
      </c>
      <c r="AA136" s="106" t="str">
        <f t="shared" si="6"/>
        <v>ז_14_7_52_60</v>
      </c>
      <c r="AB136" s="293">
        <v>2883.8365046034651</v>
      </c>
    </row>
    <row r="137" spans="13:28">
      <c r="M137" s="106">
        <v>58</v>
      </c>
      <c r="N137" s="106" t="s">
        <v>207</v>
      </c>
      <c r="O137" s="106">
        <v>14</v>
      </c>
      <c r="P137" s="106">
        <v>104</v>
      </c>
      <c r="Q137" s="106">
        <v>7</v>
      </c>
      <c r="R137" s="106" t="str">
        <f t="shared" si="5"/>
        <v>ז_14_7_104_58</v>
      </c>
      <c r="S137" s="293">
        <v>4685.0386302877359</v>
      </c>
      <c r="V137" s="106">
        <v>61</v>
      </c>
      <c r="W137" s="106" t="s">
        <v>207</v>
      </c>
      <c r="X137" s="106">
        <v>14</v>
      </c>
      <c r="Y137" s="106">
        <v>52</v>
      </c>
      <c r="Z137" s="106">
        <v>7</v>
      </c>
      <c r="AA137" s="106" t="str">
        <f t="shared" si="6"/>
        <v>ז_14_7_52_61</v>
      </c>
      <c r="AB137" s="293">
        <v>2942.6060295064462</v>
      </c>
    </row>
    <row r="138" spans="13:28">
      <c r="M138" s="106">
        <v>59</v>
      </c>
      <c r="N138" s="106" t="s">
        <v>207</v>
      </c>
      <c r="O138" s="106">
        <v>14</v>
      </c>
      <c r="P138" s="106">
        <v>104</v>
      </c>
      <c r="Q138" s="106">
        <v>7</v>
      </c>
      <c r="R138" s="106" t="str">
        <f t="shared" si="5"/>
        <v>ז_14_7_104_59</v>
      </c>
      <c r="S138" s="293">
        <v>4710.1038646969882</v>
      </c>
      <c r="V138" s="106">
        <v>62</v>
      </c>
      <c r="W138" s="106" t="s">
        <v>207</v>
      </c>
      <c r="X138" s="106">
        <v>14</v>
      </c>
      <c r="Y138" s="106">
        <v>52</v>
      </c>
      <c r="Z138" s="106">
        <v>7</v>
      </c>
      <c r="AA138" s="106" t="str">
        <f t="shared" si="6"/>
        <v>ז_14_7_52_62</v>
      </c>
      <c r="AB138" s="293">
        <v>2997.2363249560462</v>
      </c>
    </row>
    <row r="139" spans="13:28">
      <c r="M139" s="106">
        <v>60</v>
      </c>
      <c r="N139" s="106" t="s">
        <v>207</v>
      </c>
      <c r="O139" s="106">
        <v>14</v>
      </c>
      <c r="P139" s="106">
        <v>104</v>
      </c>
      <c r="Q139" s="106">
        <v>7</v>
      </c>
      <c r="R139" s="106" t="str">
        <f t="shared" si="5"/>
        <v>ז_14_7_104_60</v>
      </c>
      <c r="S139" s="293">
        <v>4748.6572001002505</v>
      </c>
      <c r="V139" s="106">
        <v>63</v>
      </c>
      <c r="W139" s="106" t="s">
        <v>207</v>
      </c>
      <c r="X139" s="106">
        <v>14</v>
      </c>
      <c r="Y139" s="106">
        <v>52</v>
      </c>
      <c r="Z139" s="106">
        <v>7</v>
      </c>
      <c r="AA139" s="106" t="str">
        <f t="shared" si="6"/>
        <v>ז_14_7_52_63</v>
      </c>
      <c r="AB139" s="293">
        <v>3020.1509448467777</v>
      </c>
    </row>
    <row r="140" spans="13:28">
      <c r="M140" s="106">
        <v>61</v>
      </c>
      <c r="N140" s="106" t="s">
        <v>207</v>
      </c>
      <c r="O140" s="106">
        <v>14</v>
      </c>
      <c r="P140" s="106">
        <v>104</v>
      </c>
      <c r="Q140" s="106">
        <v>7</v>
      </c>
      <c r="R140" s="106" t="str">
        <f t="shared" si="5"/>
        <v>ז_14_7_104_61</v>
      </c>
      <c r="S140" s="293">
        <v>4745.1213398700493</v>
      </c>
      <c r="V140" s="106">
        <v>64</v>
      </c>
      <c r="W140" s="106" t="s">
        <v>207</v>
      </c>
      <c r="X140" s="106">
        <v>14</v>
      </c>
      <c r="Y140" s="106">
        <v>52</v>
      </c>
      <c r="Z140" s="106">
        <v>7</v>
      </c>
      <c r="AA140" s="106" t="str">
        <f t="shared" si="6"/>
        <v>ז_14_7_52_64</v>
      </c>
      <c r="AB140" s="293">
        <v>3117.7556474315925</v>
      </c>
    </row>
    <row r="141" spans="13:28">
      <c r="M141" s="106">
        <v>62</v>
      </c>
      <c r="N141" s="106" t="s">
        <v>207</v>
      </c>
      <c r="O141" s="106">
        <v>14</v>
      </c>
      <c r="P141" s="106">
        <v>104</v>
      </c>
      <c r="Q141" s="106">
        <v>7</v>
      </c>
      <c r="R141" s="106" t="str">
        <f t="shared" si="5"/>
        <v>ז_14_7_104_62</v>
      </c>
      <c r="S141" s="293">
        <v>4718.6755992021217</v>
      </c>
      <c r="V141" s="106">
        <v>65</v>
      </c>
      <c r="W141" s="106" t="s">
        <v>207</v>
      </c>
      <c r="X141" s="106">
        <v>14</v>
      </c>
      <c r="Y141" s="106">
        <v>52</v>
      </c>
      <c r="Z141" s="106">
        <v>7</v>
      </c>
      <c r="AA141" s="106" t="str">
        <f t="shared" si="6"/>
        <v>ז_14_7_52_65</v>
      </c>
      <c r="AB141" s="293">
        <v>3953.8445920247323</v>
      </c>
    </row>
    <row r="142" spans="13:28">
      <c r="M142" s="106">
        <v>63</v>
      </c>
      <c r="N142" s="106" t="s">
        <v>207</v>
      </c>
      <c r="O142" s="106">
        <v>14</v>
      </c>
      <c r="P142" s="106">
        <v>104</v>
      </c>
      <c r="Q142" s="106">
        <v>7</v>
      </c>
      <c r="R142" s="106" t="str">
        <f t="shared" si="5"/>
        <v>ז_14_7_104_63</v>
      </c>
      <c r="S142" s="293">
        <v>4654.3157810775565</v>
      </c>
      <c r="V142" s="106">
        <v>66</v>
      </c>
      <c r="W142" s="106" t="s">
        <v>207</v>
      </c>
      <c r="X142" s="106">
        <v>14</v>
      </c>
      <c r="Y142" s="106">
        <v>52</v>
      </c>
      <c r="Z142" s="106">
        <v>7</v>
      </c>
      <c r="AA142" s="106" t="str">
        <f t="shared" si="6"/>
        <v>ז_14_7_52_66</v>
      </c>
      <c r="AB142" s="293">
        <v>3091.8618537347925</v>
      </c>
    </row>
    <row r="143" spans="13:28">
      <c r="M143" s="106">
        <v>64</v>
      </c>
      <c r="N143" s="106" t="s">
        <v>207</v>
      </c>
      <c r="O143" s="106">
        <v>14</v>
      </c>
      <c r="P143" s="106">
        <v>104</v>
      </c>
      <c r="Q143" s="106">
        <v>7</v>
      </c>
      <c r="R143" s="106" t="str">
        <f t="shared" si="5"/>
        <v>ז_14_7_104_64</v>
      </c>
      <c r="S143" s="293">
        <v>4533.1026101303833</v>
      </c>
      <c r="V143" s="106">
        <v>21</v>
      </c>
      <c r="W143" s="106" t="s">
        <v>208</v>
      </c>
      <c r="X143" s="106">
        <v>14</v>
      </c>
      <c r="Y143" s="106">
        <v>52</v>
      </c>
      <c r="Z143" s="106">
        <v>7</v>
      </c>
      <c r="AA143" s="106" t="str">
        <f t="shared" si="6"/>
        <v>נ_14_7_52_21</v>
      </c>
      <c r="AB143" s="293">
        <v>231.25000549390597</v>
      </c>
    </row>
    <row r="144" spans="13:28">
      <c r="M144" s="106">
        <v>65</v>
      </c>
      <c r="N144" s="106" t="s">
        <v>207</v>
      </c>
      <c r="O144" s="106">
        <v>14</v>
      </c>
      <c r="P144" s="106">
        <v>104</v>
      </c>
      <c r="Q144" s="106">
        <v>7</v>
      </c>
      <c r="R144" s="106" t="str">
        <f t="shared" si="5"/>
        <v>ז_14_7_104_65</v>
      </c>
      <c r="S144" s="293">
        <v>4205.4609365593788</v>
      </c>
      <c r="V144" s="106">
        <v>22</v>
      </c>
      <c r="W144" s="106" t="s">
        <v>208</v>
      </c>
      <c r="X144" s="106">
        <v>14</v>
      </c>
      <c r="Y144" s="106">
        <v>52</v>
      </c>
      <c r="Z144" s="106">
        <v>7</v>
      </c>
      <c r="AA144" s="106" t="str">
        <f t="shared" si="6"/>
        <v>נ_14_7_52_22</v>
      </c>
      <c r="AB144" s="293">
        <v>300.01723353386296</v>
      </c>
    </row>
    <row r="145" spans="13:28">
      <c r="M145" s="106">
        <v>66</v>
      </c>
      <c r="N145" s="106" t="s">
        <v>207</v>
      </c>
      <c r="O145" s="106">
        <v>14</v>
      </c>
      <c r="P145" s="106">
        <v>104</v>
      </c>
      <c r="Q145" s="106">
        <v>7</v>
      </c>
      <c r="R145" s="106" t="str">
        <f t="shared" si="5"/>
        <v>ז_14_7_104_66</v>
      </c>
      <c r="S145" s="293">
        <v>3069.799638672464</v>
      </c>
      <c r="V145" s="106">
        <v>23</v>
      </c>
      <c r="W145" s="106" t="s">
        <v>208</v>
      </c>
      <c r="X145" s="106">
        <v>14</v>
      </c>
      <c r="Y145" s="106">
        <v>52</v>
      </c>
      <c r="Z145" s="106">
        <v>7</v>
      </c>
      <c r="AA145" s="106" t="str">
        <f t="shared" si="6"/>
        <v>נ_14_7_52_23</v>
      </c>
      <c r="AB145" s="293">
        <v>410.90658777662213</v>
      </c>
    </row>
    <row r="146" spans="13:28">
      <c r="M146" s="106">
        <v>20</v>
      </c>
      <c r="N146" s="106" t="s">
        <v>208</v>
      </c>
      <c r="O146" s="106">
        <v>14</v>
      </c>
      <c r="P146" s="106">
        <v>104</v>
      </c>
      <c r="Q146" s="106">
        <v>7</v>
      </c>
      <c r="R146" s="106" t="str">
        <f t="shared" si="5"/>
        <v>נ_14_7_104_20</v>
      </c>
      <c r="S146" s="293">
        <v>2370.9654830933591</v>
      </c>
      <c r="V146" s="106">
        <v>24</v>
      </c>
      <c r="W146" s="106" t="s">
        <v>208</v>
      </c>
      <c r="X146" s="106">
        <v>14</v>
      </c>
      <c r="Y146" s="106">
        <v>52</v>
      </c>
      <c r="Z146" s="106">
        <v>7</v>
      </c>
      <c r="AA146" s="106" t="str">
        <f t="shared" si="6"/>
        <v>נ_14_7_52_24</v>
      </c>
      <c r="AB146" s="293">
        <v>479.79257862597194</v>
      </c>
    </row>
    <row r="147" spans="13:28">
      <c r="M147" s="106">
        <v>21</v>
      </c>
      <c r="N147" s="106" t="s">
        <v>208</v>
      </c>
      <c r="O147" s="106">
        <v>14</v>
      </c>
      <c r="P147" s="106">
        <v>104</v>
      </c>
      <c r="Q147" s="106">
        <v>7</v>
      </c>
      <c r="R147" s="106" t="str">
        <f t="shared" si="5"/>
        <v>נ_14_7_104_21</v>
      </c>
      <c r="S147" s="293">
        <v>2447.8835478969872</v>
      </c>
      <c r="V147" s="106">
        <v>25</v>
      </c>
      <c r="W147" s="106" t="s">
        <v>208</v>
      </c>
      <c r="X147" s="106">
        <v>14</v>
      </c>
      <c r="Y147" s="106">
        <v>52</v>
      </c>
      <c r="Z147" s="106">
        <v>7</v>
      </c>
      <c r="AA147" s="106" t="str">
        <f t="shared" si="6"/>
        <v>נ_14_7_52_25</v>
      </c>
      <c r="AB147" s="293">
        <v>682.15248888637302</v>
      </c>
    </row>
    <row r="148" spans="13:28">
      <c r="M148" s="106">
        <v>22</v>
      </c>
      <c r="N148" s="106" t="s">
        <v>208</v>
      </c>
      <c r="O148" s="106">
        <v>14</v>
      </c>
      <c r="P148" s="106">
        <v>104</v>
      </c>
      <c r="Q148" s="106">
        <v>7</v>
      </c>
      <c r="R148" s="106" t="str">
        <f t="shared" si="5"/>
        <v>נ_14_7_104_22</v>
      </c>
      <c r="S148" s="293">
        <v>2528.636282541077</v>
      </c>
      <c r="V148" s="106">
        <v>26</v>
      </c>
      <c r="W148" s="106" t="s">
        <v>208</v>
      </c>
      <c r="X148" s="106">
        <v>14</v>
      </c>
      <c r="Y148" s="106">
        <v>52</v>
      </c>
      <c r="Z148" s="106">
        <v>7</v>
      </c>
      <c r="AA148" s="106" t="str">
        <f t="shared" si="6"/>
        <v>נ_14_7_52_26</v>
      </c>
      <c r="AB148" s="293">
        <v>761.68553491596208</v>
      </c>
    </row>
    <row r="149" spans="13:28">
      <c r="M149" s="106">
        <v>23</v>
      </c>
      <c r="N149" s="106" t="s">
        <v>208</v>
      </c>
      <c r="O149" s="106">
        <v>14</v>
      </c>
      <c r="P149" s="106">
        <v>104</v>
      </c>
      <c r="Q149" s="106">
        <v>7</v>
      </c>
      <c r="R149" s="106" t="str">
        <f t="shared" si="5"/>
        <v>נ_14_7_104_23</v>
      </c>
      <c r="S149" s="293">
        <v>2609.9819910570895</v>
      </c>
      <c r="V149" s="106">
        <v>27</v>
      </c>
      <c r="W149" s="106" t="s">
        <v>208</v>
      </c>
      <c r="X149" s="106">
        <v>14</v>
      </c>
      <c r="Y149" s="106">
        <v>52</v>
      </c>
      <c r="Z149" s="106">
        <v>7</v>
      </c>
      <c r="AA149" s="106" t="str">
        <f t="shared" si="6"/>
        <v>נ_14_7_52_27</v>
      </c>
      <c r="AB149" s="293">
        <v>950.26995837345726</v>
      </c>
    </row>
    <row r="150" spans="13:28">
      <c r="M150" s="106">
        <v>24</v>
      </c>
      <c r="N150" s="106" t="s">
        <v>208</v>
      </c>
      <c r="O150" s="106">
        <v>14</v>
      </c>
      <c r="P150" s="106">
        <v>104</v>
      </c>
      <c r="Q150" s="106">
        <v>7</v>
      </c>
      <c r="R150" s="106" t="str">
        <f t="shared" si="5"/>
        <v>נ_14_7_104_24</v>
      </c>
      <c r="S150" s="293">
        <v>2689.8069216674157</v>
      </c>
      <c r="V150" s="106">
        <v>28</v>
      </c>
      <c r="W150" s="106" t="s">
        <v>208</v>
      </c>
      <c r="X150" s="106">
        <v>14</v>
      </c>
      <c r="Y150" s="106">
        <v>52</v>
      </c>
      <c r="Z150" s="106">
        <v>7</v>
      </c>
      <c r="AA150" s="106" t="str">
        <f t="shared" si="6"/>
        <v>נ_14_7_52_28</v>
      </c>
      <c r="AB150" s="293">
        <v>1022.7628269090922</v>
      </c>
    </row>
    <row r="151" spans="13:28">
      <c r="M151" s="106">
        <v>25</v>
      </c>
      <c r="N151" s="106" t="s">
        <v>208</v>
      </c>
      <c r="O151" s="106">
        <v>14</v>
      </c>
      <c r="P151" s="106">
        <v>104</v>
      </c>
      <c r="Q151" s="106">
        <v>7</v>
      </c>
      <c r="R151" s="106" t="str">
        <f t="shared" si="5"/>
        <v>נ_14_7_104_25</v>
      </c>
      <c r="S151" s="293">
        <v>2770.2350787737701</v>
      </c>
      <c r="V151" s="106">
        <v>29</v>
      </c>
      <c r="W151" s="106" t="s">
        <v>208</v>
      </c>
      <c r="X151" s="106">
        <v>14</v>
      </c>
      <c r="Y151" s="106">
        <v>52</v>
      </c>
      <c r="Z151" s="106">
        <v>7</v>
      </c>
      <c r="AA151" s="106" t="str">
        <f t="shared" si="6"/>
        <v>נ_14_7_52_29</v>
      </c>
      <c r="AB151" s="293">
        <v>1302.015841972725</v>
      </c>
    </row>
    <row r="152" spans="13:28">
      <c r="M152" s="106">
        <v>26</v>
      </c>
      <c r="N152" s="106" t="s">
        <v>208</v>
      </c>
      <c r="O152" s="106">
        <v>14</v>
      </c>
      <c r="P152" s="106">
        <v>104</v>
      </c>
      <c r="Q152" s="106">
        <v>7</v>
      </c>
      <c r="R152" s="106" t="str">
        <f t="shared" si="5"/>
        <v>נ_14_7_104_26</v>
      </c>
      <c r="S152" s="293">
        <v>2844.2408763948401</v>
      </c>
      <c r="V152" s="106">
        <v>30</v>
      </c>
      <c r="W152" s="106" t="s">
        <v>208</v>
      </c>
      <c r="X152" s="106">
        <v>14</v>
      </c>
      <c r="Y152" s="106">
        <v>52</v>
      </c>
      <c r="Z152" s="106">
        <v>7</v>
      </c>
      <c r="AA152" s="106" t="str">
        <f t="shared" si="6"/>
        <v>נ_14_7_52_30</v>
      </c>
      <c r="AB152" s="293">
        <v>1477.6599337356106</v>
      </c>
    </row>
    <row r="153" spans="13:28">
      <c r="M153" s="106">
        <v>27</v>
      </c>
      <c r="N153" s="106" t="s">
        <v>208</v>
      </c>
      <c r="O153" s="106">
        <v>14</v>
      </c>
      <c r="P153" s="106">
        <v>104</v>
      </c>
      <c r="Q153" s="106">
        <v>7</v>
      </c>
      <c r="R153" s="106" t="str">
        <f t="shared" si="5"/>
        <v>נ_14_7_104_27</v>
      </c>
      <c r="S153" s="293">
        <v>2918.0230213110963</v>
      </c>
      <c r="V153" s="106">
        <v>31</v>
      </c>
      <c r="W153" s="106" t="s">
        <v>208</v>
      </c>
      <c r="X153" s="106">
        <v>14</v>
      </c>
      <c r="Y153" s="106">
        <v>52</v>
      </c>
      <c r="Z153" s="106">
        <v>7</v>
      </c>
      <c r="AA153" s="106" t="str">
        <f t="shared" si="6"/>
        <v>נ_14_7_52_31</v>
      </c>
      <c r="AB153" s="293">
        <v>1621.4622671865768</v>
      </c>
    </row>
    <row r="154" spans="13:28">
      <c r="M154" s="106">
        <v>28</v>
      </c>
      <c r="N154" s="106" t="s">
        <v>208</v>
      </c>
      <c r="O154" s="106">
        <v>14</v>
      </c>
      <c r="P154" s="106">
        <v>104</v>
      </c>
      <c r="Q154" s="106">
        <v>7</v>
      </c>
      <c r="R154" s="106" t="str">
        <f t="shared" si="5"/>
        <v>נ_14_7_104_28</v>
      </c>
      <c r="S154" s="293">
        <v>2985.6176276465749</v>
      </c>
      <c r="V154" s="106">
        <v>32</v>
      </c>
      <c r="W154" s="106" t="s">
        <v>208</v>
      </c>
      <c r="X154" s="106">
        <v>14</v>
      </c>
      <c r="Y154" s="106">
        <v>52</v>
      </c>
      <c r="Z154" s="106">
        <v>7</v>
      </c>
      <c r="AA154" s="106" t="str">
        <f t="shared" si="6"/>
        <v>נ_14_7_52_32</v>
      </c>
      <c r="AB154" s="293">
        <v>1731.2563635902268</v>
      </c>
    </row>
    <row r="155" spans="13:28">
      <c r="M155" s="106">
        <v>29</v>
      </c>
      <c r="N155" s="106" t="s">
        <v>208</v>
      </c>
      <c r="O155" s="106">
        <v>14</v>
      </c>
      <c r="P155" s="106">
        <v>104</v>
      </c>
      <c r="Q155" s="106">
        <v>7</v>
      </c>
      <c r="R155" s="106" t="str">
        <f t="shared" si="5"/>
        <v>נ_14_7_104_29</v>
      </c>
      <c r="S155" s="293">
        <v>3053.0517492871099</v>
      </c>
      <c r="V155" s="106">
        <v>33</v>
      </c>
      <c r="W155" s="106" t="s">
        <v>208</v>
      </c>
      <c r="X155" s="106">
        <v>14</v>
      </c>
      <c r="Y155" s="106">
        <v>52</v>
      </c>
      <c r="Z155" s="106">
        <v>7</v>
      </c>
      <c r="AA155" s="106" t="str">
        <f t="shared" si="6"/>
        <v>נ_14_7_52_33</v>
      </c>
      <c r="AB155" s="293">
        <v>1804.9043474520427</v>
      </c>
    </row>
    <row r="156" spans="13:28">
      <c r="M156" s="106">
        <v>30</v>
      </c>
      <c r="N156" s="106" t="s">
        <v>208</v>
      </c>
      <c r="O156" s="106">
        <v>14</v>
      </c>
      <c r="P156" s="106">
        <v>104</v>
      </c>
      <c r="Q156" s="106">
        <v>7</v>
      </c>
      <c r="R156" s="106" t="str">
        <f t="shared" si="5"/>
        <v>נ_14_7_104_30</v>
      </c>
      <c r="S156" s="293">
        <v>3108.6363848941742</v>
      </c>
      <c r="V156" s="106">
        <v>34</v>
      </c>
      <c r="W156" s="106" t="s">
        <v>208</v>
      </c>
      <c r="X156" s="106">
        <v>14</v>
      </c>
      <c r="Y156" s="106">
        <v>52</v>
      </c>
      <c r="Z156" s="106">
        <v>7</v>
      </c>
      <c r="AA156" s="106" t="str">
        <f t="shared" si="6"/>
        <v>נ_14_7_52_34</v>
      </c>
      <c r="AB156" s="293">
        <v>1860.1117148567282</v>
      </c>
    </row>
    <row r="157" spans="13:28">
      <c r="M157" s="106">
        <v>31</v>
      </c>
      <c r="N157" s="106" t="s">
        <v>208</v>
      </c>
      <c r="O157" s="106">
        <v>14</v>
      </c>
      <c r="P157" s="106">
        <v>104</v>
      </c>
      <c r="Q157" s="106">
        <v>7</v>
      </c>
      <c r="R157" s="106" t="str">
        <f t="shared" si="5"/>
        <v>נ_14_7_104_31</v>
      </c>
      <c r="S157" s="293">
        <v>3157.433930780865</v>
      </c>
      <c r="V157" s="106">
        <v>35</v>
      </c>
      <c r="W157" s="106" t="s">
        <v>208</v>
      </c>
      <c r="X157" s="106">
        <v>14</v>
      </c>
      <c r="Y157" s="106">
        <v>52</v>
      </c>
      <c r="Z157" s="106">
        <v>7</v>
      </c>
      <c r="AA157" s="106" t="str">
        <f t="shared" si="6"/>
        <v>נ_14_7_52_35</v>
      </c>
      <c r="AB157" s="293">
        <v>1916.1156497069346</v>
      </c>
    </row>
    <row r="158" spans="13:28">
      <c r="M158" s="106">
        <v>32</v>
      </c>
      <c r="N158" s="106" t="s">
        <v>208</v>
      </c>
      <c r="O158" s="106">
        <v>14</v>
      </c>
      <c r="P158" s="106">
        <v>104</v>
      </c>
      <c r="Q158" s="106">
        <v>7</v>
      </c>
      <c r="R158" s="106" t="str">
        <f t="shared" si="5"/>
        <v>נ_14_7_104_32</v>
      </c>
      <c r="S158" s="293">
        <v>3200.7847684757166</v>
      </c>
      <c r="V158" s="106">
        <v>36</v>
      </c>
      <c r="W158" s="106" t="s">
        <v>208</v>
      </c>
      <c r="X158" s="106">
        <v>14</v>
      </c>
      <c r="Y158" s="106">
        <v>52</v>
      </c>
      <c r="Z158" s="106">
        <v>7</v>
      </c>
      <c r="AA158" s="106" t="str">
        <f t="shared" si="6"/>
        <v>נ_14_7_52_36</v>
      </c>
      <c r="AB158" s="293">
        <v>1952.1784514396927</v>
      </c>
    </row>
    <row r="159" spans="13:28">
      <c r="M159" s="106">
        <v>33</v>
      </c>
      <c r="N159" s="106" t="s">
        <v>208</v>
      </c>
      <c r="O159" s="106">
        <v>14</v>
      </c>
      <c r="P159" s="106">
        <v>104</v>
      </c>
      <c r="Q159" s="106">
        <v>7</v>
      </c>
      <c r="R159" s="106" t="str">
        <f t="shared" si="5"/>
        <v>נ_14_7_104_33</v>
      </c>
      <c r="S159" s="293">
        <v>3240.2874668611721</v>
      </c>
      <c r="V159" s="106">
        <v>37</v>
      </c>
      <c r="W159" s="106" t="s">
        <v>208</v>
      </c>
      <c r="X159" s="106">
        <v>14</v>
      </c>
      <c r="Y159" s="106">
        <v>52</v>
      </c>
      <c r="Z159" s="106">
        <v>7</v>
      </c>
      <c r="AA159" s="106" t="str">
        <f t="shared" si="6"/>
        <v>נ_14_7_52_37</v>
      </c>
      <c r="AB159" s="293">
        <v>1988.3164742767904</v>
      </c>
    </row>
    <row r="160" spans="13:28">
      <c r="M160" s="106">
        <v>34</v>
      </c>
      <c r="N160" s="106" t="s">
        <v>208</v>
      </c>
      <c r="O160" s="106">
        <v>14</v>
      </c>
      <c r="P160" s="106">
        <v>104</v>
      </c>
      <c r="Q160" s="106">
        <v>7</v>
      </c>
      <c r="R160" s="106" t="str">
        <f t="shared" si="5"/>
        <v>נ_14_7_104_34</v>
      </c>
      <c r="S160" s="293">
        <v>3277.8331141922195</v>
      </c>
      <c r="V160" s="106">
        <v>38</v>
      </c>
      <c r="W160" s="106" t="s">
        <v>208</v>
      </c>
      <c r="X160" s="106">
        <v>14</v>
      </c>
      <c r="Y160" s="106">
        <v>52</v>
      </c>
      <c r="Z160" s="106">
        <v>7</v>
      </c>
      <c r="AA160" s="106" t="str">
        <f t="shared" si="6"/>
        <v>נ_14_7_52_38</v>
      </c>
      <c r="AB160" s="293">
        <v>1981.0687678723393</v>
      </c>
    </row>
    <row r="161" spans="13:28">
      <c r="M161" s="106">
        <v>35</v>
      </c>
      <c r="N161" s="106" t="s">
        <v>208</v>
      </c>
      <c r="O161" s="106">
        <v>14</v>
      </c>
      <c r="P161" s="106">
        <v>104</v>
      </c>
      <c r="Q161" s="106">
        <v>7</v>
      </c>
      <c r="R161" s="106" t="str">
        <f t="shared" si="5"/>
        <v>נ_14_7_104_35</v>
      </c>
      <c r="S161" s="293">
        <v>3314.413025815219</v>
      </c>
      <c r="V161" s="106">
        <v>39</v>
      </c>
      <c r="W161" s="106" t="s">
        <v>208</v>
      </c>
      <c r="X161" s="106">
        <v>14</v>
      </c>
      <c r="Y161" s="106">
        <v>52</v>
      </c>
      <c r="Z161" s="106">
        <v>7</v>
      </c>
      <c r="AA161" s="106" t="str">
        <f t="shared" si="6"/>
        <v>נ_14_7_52_39</v>
      </c>
      <c r="AB161" s="293">
        <v>1977.4727637730825</v>
      </c>
    </row>
    <row r="162" spans="13:28">
      <c r="M162" s="106">
        <v>36</v>
      </c>
      <c r="N162" s="106" t="s">
        <v>208</v>
      </c>
      <c r="O162" s="106">
        <v>14</v>
      </c>
      <c r="P162" s="106">
        <v>104</v>
      </c>
      <c r="Q162" s="106">
        <v>7</v>
      </c>
      <c r="R162" s="106" t="str">
        <f t="shared" si="5"/>
        <v>נ_14_7_104_36</v>
      </c>
      <c r="S162" s="293">
        <v>3349.9051335920326</v>
      </c>
      <c r="V162" s="106">
        <v>40</v>
      </c>
      <c r="W162" s="106" t="s">
        <v>208</v>
      </c>
      <c r="X162" s="106">
        <v>14</v>
      </c>
      <c r="Y162" s="106">
        <v>52</v>
      </c>
      <c r="Z162" s="106">
        <v>7</v>
      </c>
      <c r="AA162" s="106" t="str">
        <f t="shared" si="6"/>
        <v>נ_14_7_52_40</v>
      </c>
      <c r="AB162" s="293">
        <v>1961.4419121001031</v>
      </c>
    </row>
    <row r="163" spans="13:28">
      <c r="M163" s="106">
        <v>37</v>
      </c>
      <c r="N163" s="106" t="s">
        <v>208</v>
      </c>
      <c r="O163" s="106">
        <v>14</v>
      </c>
      <c r="P163" s="106">
        <v>104</v>
      </c>
      <c r="Q163" s="106">
        <v>7</v>
      </c>
      <c r="R163" s="106" t="str">
        <f t="shared" si="5"/>
        <v>נ_14_7_104_37</v>
      </c>
      <c r="S163" s="293">
        <v>3385.5218035163653</v>
      </c>
      <c r="V163" s="106">
        <v>41</v>
      </c>
      <c r="W163" s="106" t="s">
        <v>208</v>
      </c>
      <c r="X163" s="106">
        <v>14</v>
      </c>
      <c r="Y163" s="106">
        <v>52</v>
      </c>
      <c r="Z163" s="106">
        <v>7</v>
      </c>
      <c r="AA163" s="106" t="str">
        <f t="shared" si="6"/>
        <v>נ_14_7_52_41</v>
      </c>
      <c r="AB163" s="293">
        <v>1977.8016341384221</v>
      </c>
    </row>
    <row r="164" spans="13:28">
      <c r="M164" s="106">
        <v>38</v>
      </c>
      <c r="N164" s="106" t="s">
        <v>208</v>
      </c>
      <c r="O164" s="106">
        <v>14</v>
      </c>
      <c r="P164" s="106">
        <v>104</v>
      </c>
      <c r="Q164" s="106">
        <v>7</v>
      </c>
      <c r="R164" s="106" t="str">
        <f t="shared" si="5"/>
        <v>נ_14_7_104_38</v>
      </c>
      <c r="S164" s="293">
        <v>3421.2886046471585</v>
      </c>
      <c r="V164" s="106">
        <v>42</v>
      </c>
      <c r="W164" s="106" t="s">
        <v>208</v>
      </c>
      <c r="X164" s="106">
        <v>14</v>
      </c>
      <c r="Y164" s="106">
        <v>52</v>
      </c>
      <c r="Z164" s="106">
        <v>7</v>
      </c>
      <c r="AA164" s="106" t="str">
        <f t="shared" si="6"/>
        <v>נ_14_7_52_42</v>
      </c>
      <c r="AB164" s="293">
        <v>1944.9326737350329</v>
      </c>
    </row>
    <row r="165" spans="13:28">
      <c r="M165" s="106">
        <v>39</v>
      </c>
      <c r="N165" s="106" t="s">
        <v>208</v>
      </c>
      <c r="O165" s="106">
        <v>14</v>
      </c>
      <c r="P165" s="106">
        <v>104</v>
      </c>
      <c r="Q165" s="106">
        <v>7</v>
      </c>
      <c r="R165" s="106" t="str">
        <f t="shared" si="5"/>
        <v>נ_14_7_104_39</v>
      </c>
      <c r="S165" s="293">
        <v>3460.2049822340209</v>
      </c>
      <c r="V165" s="106">
        <v>43</v>
      </c>
      <c r="W165" s="106" t="s">
        <v>208</v>
      </c>
      <c r="X165" s="106">
        <v>14</v>
      </c>
      <c r="Y165" s="106">
        <v>52</v>
      </c>
      <c r="Z165" s="106">
        <v>7</v>
      </c>
      <c r="AA165" s="106" t="str">
        <f t="shared" si="6"/>
        <v>נ_14_7_52_43</v>
      </c>
      <c r="AB165" s="293">
        <v>1971.7729025113381</v>
      </c>
    </row>
    <row r="166" spans="13:28">
      <c r="M166" s="106">
        <v>40</v>
      </c>
      <c r="N166" s="106" t="s">
        <v>208</v>
      </c>
      <c r="O166" s="106">
        <v>14</v>
      </c>
      <c r="P166" s="106">
        <v>104</v>
      </c>
      <c r="Q166" s="106">
        <v>7</v>
      </c>
      <c r="R166" s="106" t="str">
        <f t="shared" si="5"/>
        <v>נ_14_7_104_40</v>
      </c>
      <c r="S166" s="293">
        <v>3502.3678843943112</v>
      </c>
      <c r="V166" s="106">
        <v>44</v>
      </c>
      <c r="W166" s="106" t="s">
        <v>208</v>
      </c>
      <c r="X166" s="106">
        <v>14</v>
      </c>
      <c r="Y166" s="106">
        <v>52</v>
      </c>
      <c r="Z166" s="106">
        <v>7</v>
      </c>
      <c r="AA166" s="106" t="str">
        <f t="shared" si="6"/>
        <v>נ_14_7_52_44</v>
      </c>
      <c r="AB166" s="293">
        <v>1995.8052554179462</v>
      </c>
    </row>
    <row r="167" spans="13:28">
      <c r="M167" s="106">
        <v>41</v>
      </c>
      <c r="N167" s="106" t="s">
        <v>208</v>
      </c>
      <c r="O167" s="106">
        <v>14</v>
      </c>
      <c r="P167" s="106">
        <v>104</v>
      </c>
      <c r="Q167" s="106">
        <v>7</v>
      </c>
      <c r="R167" s="106" t="str">
        <f t="shared" si="5"/>
        <v>נ_14_7_104_41</v>
      </c>
      <c r="S167" s="293">
        <v>3549.0540153005586</v>
      </c>
      <c r="V167" s="106">
        <v>45</v>
      </c>
      <c r="W167" s="106" t="s">
        <v>208</v>
      </c>
      <c r="X167" s="106">
        <v>14</v>
      </c>
      <c r="Y167" s="106">
        <v>52</v>
      </c>
      <c r="Z167" s="106">
        <v>7</v>
      </c>
      <c r="AA167" s="106" t="str">
        <f t="shared" si="6"/>
        <v>נ_14_7_52_45</v>
      </c>
      <c r="AB167" s="293">
        <v>2010.8525026248656</v>
      </c>
    </row>
    <row r="168" spans="13:28">
      <c r="M168" s="106">
        <v>42</v>
      </c>
      <c r="N168" s="106" t="s">
        <v>208</v>
      </c>
      <c r="O168" s="106">
        <v>14</v>
      </c>
      <c r="P168" s="106">
        <v>104</v>
      </c>
      <c r="Q168" s="106">
        <v>7</v>
      </c>
      <c r="R168" s="106" t="str">
        <f t="shared" si="5"/>
        <v>נ_14_7_104_42</v>
      </c>
      <c r="S168" s="293">
        <v>3596.9810439274479</v>
      </c>
      <c r="V168" s="106">
        <v>46</v>
      </c>
      <c r="W168" s="106" t="s">
        <v>208</v>
      </c>
      <c r="X168" s="106">
        <v>14</v>
      </c>
      <c r="Y168" s="106">
        <v>52</v>
      </c>
      <c r="Z168" s="106">
        <v>7</v>
      </c>
      <c r="AA168" s="106" t="str">
        <f t="shared" si="6"/>
        <v>נ_14_7_52_46</v>
      </c>
      <c r="AB168" s="293">
        <v>2084.8592287348251</v>
      </c>
    </row>
    <row r="169" spans="13:28">
      <c r="M169" s="106">
        <v>43</v>
      </c>
      <c r="N169" s="106" t="s">
        <v>208</v>
      </c>
      <c r="O169" s="106">
        <v>14</v>
      </c>
      <c r="P169" s="106">
        <v>104</v>
      </c>
      <c r="Q169" s="106">
        <v>7</v>
      </c>
      <c r="R169" s="106" t="str">
        <f t="shared" si="5"/>
        <v>נ_14_7_104_43</v>
      </c>
      <c r="S169" s="293">
        <v>3650.1119722678691</v>
      </c>
      <c r="V169" s="106">
        <v>47</v>
      </c>
      <c r="W169" s="106" t="s">
        <v>208</v>
      </c>
      <c r="X169" s="106">
        <v>14</v>
      </c>
      <c r="Y169" s="106">
        <v>52</v>
      </c>
      <c r="Z169" s="106">
        <v>7</v>
      </c>
      <c r="AA169" s="106" t="str">
        <f t="shared" si="6"/>
        <v>נ_14_7_52_47</v>
      </c>
      <c r="AB169" s="293">
        <v>2158.992765915249</v>
      </c>
    </row>
    <row r="170" spans="13:28">
      <c r="M170" s="106">
        <v>44</v>
      </c>
      <c r="N170" s="106" t="s">
        <v>208</v>
      </c>
      <c r="O170" s="106">
        <v>14</v>
      </c>
      <c r="P170" s="106">
        <v>104</v>
      </c>
      <c r="Q170" s="106">
        <v>7</v>
      </c>
      <c r="R170" s="106" t="str">
        <f t="shared" si="5"/>
        <v>נ_14_7_104_44</v>
      </c>
      <c r="S170" s="293">
        <v>3704.2934683328353</v>
      </c>
      <c r="V170" s="106">
        <v>48</v>
      </c>
      <c r="W170" s="106" t="s">
        <v>208</v>
      </c>
      <c r="X170" s="106">
        <v>14</v>
      </c>
      <c r="Y170" s="106">
        <v>52</v>
      </c>
      <c r="Z170" s="106">
        <v>7</v>
      </c>
      <c r="AA170" s="106" t="str">
        <f t="shared" si="6"/>
        <v>נ_14_7_52_48</v>
      </c>
      <c r="AB170" s="293">
        <v>2156.0321126383583</v>
      </c>
    </row>
    <row r="171" spans="13:28">
      <c r="M171" s="106">
        <v>45</v>
      </c>
      <c r="N171" s="106" t="s">
        <v>208</v>
      </c>
      <c r="O171" s="106">
        <v>14</v>
      </c>
      <c r="P171" s="106">
        <v>104</v>
      </c>
      <c r="Q171" s="106">
        <v>7</v>
      </c>
      <c r="R171" s="106" t="str">
        <f t="shared" si="5"/>
        <v>נ_14_7_104_45</v>
      </c>
      <c r="S171" s="293">
        <v>3759.865893801621</v>
      </c>
      <c r="V171" s="106">
        <v>49</v>
      </c>
      <c r="W171" s="106" t="s">
        <v>208</v>
      </c>
      <c r="X171" s="106">
        <v>14</v>
      </c>
      <c r="Y171" s="106">
        <v>52</v>
      </c>
      <c r="Z171" s="106">
        <v>7</v>
      </c>
      <c r="AA171" s="106" t="str">
        <f t="shared" si="6"/>
        <v>נ_14_7_52_49</v>
      </c>
      <c r="AB171" s="293">
        <v>2126.7788381897881</v>
      </c>
    </row>
    <row r="172" spans="13:28">
      <c r="M172" s="106">
        <v>46</v>
      </c>
      <c r="N172" s="106" t="s">
        <v>208</v>
      </c>
      <c r="O172" s="106">
        <v>14</v>
      </c>
      <c r="P172" s="106">
        <v>104</v>
      </c>
      <c r="Q172" s="106">
        <v>7</v>
      </c>
      <c r="R172" s="106" t="str">
        <f t="shared" si="5"/>
        <v>נ_14_7_104_46</v>
      </c>
      <c r="S172" s="293">
        <v>3817.7886749602008</v>
      </c>
      <c r="V172" s="106">
        <v>50</v>
      </c>
      <c r="W172" s="106" t="s">
        <v>208</v>
      </c>
      <c r="X172" s="106">
        <v>14</v>
      </c>
      <c r="Y172" s="106">
        <v>52</v>
      </c>
      <c r="Z172" s="106">
        <v>7</v>
      </c>
      <c r="AA172" s="106" t="str">
        <f t="shared" si="6"/>
        <v>נ_14_7_52_50</v>
      </c>
      <c r="AB172" s="293">
        <v>2115.7721832154425</v>
      </c>
    </row>
    <row r="173" spans="13:28">
      <c r="M173" s="106">
        <v>47</v>
      </c>
      <c r="N173" s="106" t="s">
        <v>208</v>
      </c>
      <c r="O173" s="106">
        <v>14</v>
      </c>
      <c r="P173" s="106">
        <v>104</v>
      </c>
      <c r="Q173" s="106">
        <v>7</v>
      </c>
      <c r="R173" s="106" t="str">
        <f t="shared" si="5"/>
        <v>נ_14_7_104_47</v>
      </c>
      <c r="S173" s="293">
        <v>3872.8830452581155</v>
      </c>
      <c r="V173" s="106">
        <v>51</v>
      </c>
      <c r="W173" s="106" t="s">
        <v>208</v>
      </c>
      <c r="X173" s="106">
        <v>14</v>
      </c>
      <c r="Y173" s="106">
        <v>52</v>
      </c>
      <c r="Z173" s="106">
        <v>7</v>
      </c>
      <c r="AA173" s="106" t="str">
        <f t="shared" si="6"/>
        <v>נ_14_7_52_51</v>
      </c>
      <c r="AB173" s="293">
        <v>2075.8026769020298</v>
      </c>
    </row>
    <row r="174" spans="13:28">
      <c r="M174" s="106">
        <v>48</v>
      </c>
      <c r="N174" s="106" t="s">
        <v>208</v>
      </c>
      <c r="O174" s="106">
        <v>14</v>
      </c>
      <c r="P174" s="106">
        <v>104</v>
      </c>
      <c r="Q174" s="106">
        <v>7</v>
      </c>
      <c r="R174" s="106" t="str">
        <f t="shared" si="5"/>
        <v>נ_14_7_104_48</v>
      </c>
      <c r="S174" s="293">
        <v>3924.5847147812606</v>
      </c>
      <c r="V174" s="106">
        <v>52</v>
      </c>
      <c r="W174" s="106" t="s">
        <v>208</v>
      </c>
      <c r="X174" s="106">
        <v>14</v>
      </c>
      <c r="Y174" s="106">
        <v>52</v>
      </c>
      <c r="Z174" s="106">
        <v>7</v>
      </c>
      <c r="AA174" s="106" t="str">
        <f t="shared" si="6"/>
        <v>נ_14_7_52_52</v>
      </c>
      <c r="AB174" s="293">
        <v>2121.5077338688266</v>
      </c>
    </row>
    <row r="175" spans="13:28">
      <c r="M175" s="106">
        <v>49</v>
      </c>
      <c r="N175" s="106" t="s">
        <v>208</v>
      </c>
      <c r="O175" s="106">
        <v>14</v>
      </c>
      <c r="P175" s="106">
        <v>104</v>
      </c>
      <c r="Q175" s="106">
        <v>7</v>
      </c>
      <c r="R175" s="106" t="str">
        <f t="shared" si="5"/>
        <v>נ_14_7_104_49</v>
      </c>
      <c r="S175" s="293">
        <v>3980.2047616021214</v>
      </c>
      <c r="V175" s="106">
        <v>53</v>
      </c>
      <c r="W175" s="106" t="s">
        <v>208</v>
      </c>
      <c r="X175" s="106">
        <v>14</v>
      </c>
      <c r="Y175" s="106">
        <v>52</v>
      </c>
      <c r="Z175" s="106">
        <v>7</v>
      </c>
      <c r="AA175" s="106" t="str">
        <f t="shared" si="6"/>
        <v>נ_14_7_52_53</v>
      </c>
      <c r="AB175" s="293">
        <v>2164.4020250018516</v>
      </c>
    </row>
    <row r="176" spans="13:28">
      <c r="M176" s="106">
        <v>50</v>
      </c>
      <c r="N176" s="106" t="s">
        <v>208</v>
      </c>
      <c r="O176" s="106">
        <v>14</v>
      </c>
      <c r="P176" s="106">
        <v>104</v>
      </c>
      <c r="Q176" s="106">
        <v>7</v>
      </c>
      <c r="R176" s="106" t="str">
        <f t="shared" si="5"/>
        <v>נ_14_7_104_50</v>
      </c>
      <c r="S176" s="293">
        <v>4043.3147656429242</v>
      </c>
      <c r="V176" s="106">
        <v>54</v>
      </c>
      <c r="W176" s="106" t="s">
        <v>208</v>
      </c>
      <c r="X176" s="106">
        <v>14</v>
      </c>
      <c r="Y176" s="106">
        <v>52</v>
      </c>
      <c r="Z176" s="106">
        <v>7</v>
      </c>
      <c r="AA176" s="106" t="str">
        <f t="shared" si="6"/>
        <v>נ_14_7_52_54</v>
      </c>
      <c r="AB176" s="293">
        <v>2204.1723327515524</v>
      </c>
    </row>
    <row r="177" spans="13:28">
      <c r="M177" s="106">
        <v>51</v>
      </c>
      <c r="N177" s="106" t="s">
        <v>208</v>
      </c>
      <c r="O177" s="106">
        <v>14</v>
      </c>
      <c r="P177" s="106">
        <v>104</v>
      </c>
      <c r="Q177" s="106">
        <v>7</v>
      </c>
      <c r="R177" s="106" t="str">
        <f t="shared" si="5"/>
        <v>נ_14_7_104_51</v>
      </c>
      <c r="S177" s="293">
        <v>4113.2364624862748</v>
      </c>
      <c r="V177" s="106">
        <v>55</v>
      </c>
      <c r="W177" s="106" t="s">
        <v>208</v>
      </c>
      <c r="X177" s="106">
        <v>14</v>
      </c>
      <c r="Y177" s="106">
        <v>52</v>
      </c>
      <c r="Z177" s="106">
        <v>7</v>
      </c>
      <c r="AA177" s="106" t="str">
        <f t="shared" si="6"/>
        <v>נ_14_7_52_55</v>
      </c>
      <c r="AB177" s="293">
        <v>2332.1316738476994</v>
      </c>
    </row>
    <row r="178" spans="13:28">
      <c r="M178" s="106">
        <v>52</v>
      </c>
      <c r="N178" s="106" t="s">
        <v>208</v>
      </c>
      <c r="O178" s="106">
        <v>14</v>
      </c>
      <c r="P178" s="106">
        <v>104</v>
      </c>
      <c r="Q178" s="106">
        <v>7</v>
      </c>
      <c r="R178" s="106" t="str">
        <f t="shared" si="5"/>
        <v>נ_14_7_104_52</v>
      </c>
      <c r="S178" s="293">
        <v>4194.9416665552217</v>
      </c>
      <c r="V178" s="106">
        <v>56</v>
      </c>
      <c r="W178" s="106" t="s">
        <v>208</v>
      </c>
      <c r="X178" s="106">
        <v>14</v>
      </c>
      <c r="Y178" s="106">
        <v>52</v>
      </c>
      <c r="Z178" s="106">
        <v>7</v>
      </c>
      <c r="AA178" s="106" t="str">
        <f t="shared" si="6"/>
        <v>נ_14_7_52_56</v>
      </c>
      <c r="AB178" s="293">
        <v>2406.2449562390993</v>
      </c>
    </row>
    <row r="179" spans="13:28">
      <c r="M179" s="106">
        <v>53</v>
      </c>
      <c r="N179" s="106" t="s">
        <v>208</v>
      </c>
      <c r="O179" s="106">
        <v>14</v>
      </c>
      <c r="P179" s="106">
        <v>104</v>
      </c>
      <c r="Q179" s="106">
        <v>7</v>
      </c>
      <c r="R179" s="106" t="str">
        <f t="shared" si="5"/>
        <v>נ_14_7_104_53</v>
      </c>
      <c r="S179" s="293">
        <v>4279.649811361206</v>
      </c>
      <c r="V179" s="106">
        <v>57</v>
      </c>
      <c r="W179" s="106" t="s">
        <v>208</v>
      </c>
      <c r="X179" s="106">
        <v>14</v>
      </c>
      <c r="Y179" s="106">
        <v>52</v>
      </c>
      <c r="Z179" s="106">
        <v>7</v>
      </c>
      <c r="AA179" s="106" t="str">
        <f t="shared" si="6"/>
        <v>נ_14_7_52_57</v>
      </c>
      <c r="AB179" s="293">
        <v>2602.3468751002511</v>
      </c>
    </row>
    <row r="180" spans="13:28">
      <c r="M180" s="106">
        <v>54</v>
      </c>
      <c r="N180" s="106" t="s">
        <v>208</v>
      </c>
      <c r="O180" s="106">
        <v>14</v>
      </c>
      <c r="P180" s="106">
        <v>104</v>
      </c>
      <c r="Q180" s="106">
        <v>7</v>
      </c>
      <c r="R180" s="106" t="str">
        <f t="shared" si="5"/>
        <v>נ_14_7_104_54</v>
      </c>
      <c r="S180" s="293">
        <v>4368.3768213764506</v>
      </c>
      <c r="V180" s="106">
        <v>58</v>
      </c>
      <c r="W180" s="106" t="s">
        <v>208</v>
      </c>
      <c r="X180" s="106">
        <v>14</v>
      </c>
      <c r="Y180" s="106">
        <v>52</v>
      </c>
      <c r="Z180" s="106">
        <v>7</v>
      </c>
      <c r="AA180" s="106" t="str">
        <f t="shared" si="6"/>
        <v>נ_14_7_52_58</v>
      </c>
      <c r="AB180" s="293">
        <v>2794.1995572522865</v>
      </c>
    </row>
    <row r="181" spans="13:28">
      <c r="M181" s="106">
        <v>55</v>
      </c>
      <c r="N181" s="106" t="s">
        <v>208</v>
      </c>
      <c r="O181" s="106">
        <v>14</v>
      </c>
      <c r="P181" s="106">
        <v>104</v>
      </c>
      <c r="Q181" s="106">
        <v>7</v>
      </c>
      <c r="R181" s="106" t="str">
        <f t="shared" si="5"/>
        <v>נ_14_7_104_55</v>
      </c>
      <c r="S181" s="293">
        <v>4462.5338810658895</v>
      </c>
      <c r="V181" s="106">
        <v>59</v>
      </c>
      <c r="W181" s="106" t="s">
        <v>208</v>
      </c>
      <c r="X181" s="106">
        <v>14</v>
      </c>
      <c r="Y181" s="106">
        <v>52</v>
      </c>
      <c r="Z181" s="106">
        <v>7</v>
      </c>
      <c r="AA181" s="106" t="str">
        <f t="shared" si="6"/>
        <v>נ_14_7_52_59</v>
      </c>
      <c r="AB181" s="293">
        <v>2737.653246083617</v>
      </c>
    </row>
    <row r="182" spans="13:28">
      <c r="M182" s="106">
        <v>56</v>
      </c>
      <c r="N182" s="106" t="s">
        <v>208</v>
      </c>
      <c r="O182" s="106">
        <v>14</v>
      </c>
      <c r="P182" s="106">
        <v>104</v>
      </c>
      <c r="Q182" s="106">
        <v>7</v>
      </c>
      <c r="R182" s="106" t="str">
        <f t="shared" si="5"/>
        <v>נ_14_7_104_56</v>
      </c>
      <c r="S182" s="293">
        <v>4548.6751391334965</v>
      </c>
      <c r="V182" s="106">
        <v>60</v>
      </c>
      <c r="W182" s="106" t="s">
        <v>208</v>
      </c>
      <c r="X182" s="106">
        <v>14</v>
      </c>
      <c r="Y182" s="106">
        <v>52</v>
      </c>
      <c r="Z182" s="106">
        <v>7</v>
      </c>
      <c r="AA182" s="106" t="str">
        <f t="shared" si="6"/>
        <v>נ_14_7_52_60</v>
      </c>
      <c r="AB182" s="293">
        <v>2887.4707180839573</v>
      </c>
    </row>
    <row r="183" spans="13:28">
      <c r="M183" s="106">
        <v>57</v>
      </c>
      <c r="N183" s="106" t="s">
        <v>208</v>
      </c>
      <c r="O183" s="106">
        <v>14</v>
      </c>
      <c r="P183" s="106">
        <v>104</v>
      </c>
      <c r="Q183" s="106">
        <v>7</v>
      </c>
      <c r="R183" s="106" t="str">
        <f t="shared" si="5"/>
        <v>נ_14_7_104_57</v>
      </c>
      <c r="S183" s="293">
        <v>4634.0817649328737</v>
      </c>
      <c r="V183" s="106">
        <v>61</v>
      </c>
      <c r="W183" s="106" t="s">
        <v>208</v>
      </c>
      <c r="X183" s="106">
        <v>14</v>
      </c>
      <c r="Y183" s="106">
        <v>52</v>
      </c>
      <c r="Z183" s="106">
        <v>7</v>
      </c>
      <c r="AA183" s="106" t="str">
        <f t="shared" si="6"/>
        <v>נ_14_7_52_61</v>
      </c>
      <c r="AB183" s="293">
        <v>2945.8624362857004</v>
      </c>
    </row>
    <row r="184" spans="13:28">
      <c r="M184" s="106">
        <v>58</v>
      </c>
      <c r="N184" s="106" t="s">
        <v>208</v>
      </c>
      <c r="O184" s="106">
        <v>14</v>
      </c>
      <c r="P184" s="106">
        <v>104</v>
      </c>
      <c r="Q184" s="106">
        <v>7</v>
      </c>
      <c r="R184" s="106" t="str">
        <f t="shared" si="5"/>
        <v>נ_14_7_104_58</v>
      </c>
      <c r="S184" s="293">
        <v>4693.3077868010978</v>
      </c>
      <c r="V184" s="106">
        <v>62</v>
      </c>
      <c r="W184" s="106" t="s">
        <v>208</v>
      </c>
      <c r="X184" s="106">
        <v>14</v>
      </c>
      <c r="Y184" s="106">
        <v>52</v>
      </c>
      <c r="Z184" s="106">
        <v>7</v>
      </c>
      <c r="AA184" s="106" t="str">
        <f t="shared" si="6"/>
        <v>נ_14_7_52_62</v>
      </c>
      <c r="AB184" s="293">
        <v>2999.899979595878</v>
      </c>
    </row>
    <row r="185" spans="13:28">
      <c r="M185" s="106">
        <v>59</v>
      </c>
      <c r="N185" s="106" t="s">
        <v>208</v>
      </c>
      <c r="O185" s="106">
        <v>14</v>
      </c>
      <c r="P185" s="106">
        <v>104</v>
      </c>
      <c r="Q185" s="106">
        <v>7</v>
      </c>
      <c r="R185" s="106" t="str">
        <f t="shared" si="5"/>
        <v>נ_14_7_104_59</v>
      </c>
      <c r="S185" s="293">
        <v>4717.0091074000702</v>
      </c>
      <c r="V185" s="106">
        <v>63</v>
      </c>
      <c r="W185" s="106" t="s">
        <v>208</v>
      </c>
      <c r="X185" s="106">
        <v>14</v>
      </c>
      <c r="Y185" s="106">
        <v>52</v>
      </c>
      <c r="Z185" s="106">
        <v>7</v>
      </c>
      <c r="AA185" s="106" t="str">
        <f t="shared" si="6"/>
        <v>נ_14_7_52_63</v>
      </c>
      <c r="AB185" s="293">
        <v>3022.0589158147436</v>
      </c>
    </row>
    <row r="186" spans="13:28">
      <c r="M186" s="106">
        <v>60</v>
      </c>
      <c r="N186" s="106" t="s">
        <v>208</v>
      </c>
      <c r="O186" s="106">
        <v>14</v>
      </c>
      <c r="P186" s="106">
        <v>104</v>
      </c>
      <c r="Q186" s="106">
        <v>7</v>
      </c>
      <c r="R186" s="106" t="str">
        <f t="shared" si="5"/>
        <v>נ_14_7_104_60</v>
      </c>
      <c r="S186" s="293">
        <v>4754.6883031691432</v>
      </c>
      <c r="V186" s="106">
        <v>64</v>
      </c>
      <c r="W186" s="106" t="s">
        <v>208</v>
      </c>
      <c r="X186" s="106">
        <v>14</v>
      </c>
      <c r="Y186" s="106">
        <v>52</v>
      </c>
      <c r="Z186" s="106">
        <v>7</v>
      </c>
      <c r="AA186" s="106" t="str">
        <f t="shared" si="6"/>
        <v>נ_14_7_52_64</v>
      </c>
      <c r="AB186" s="293">
        <v>3118.8779185025378</v>
      </c>
    </row>
    <row r="187" spans="13:28">
      <c r="M187" s="106">
        <v>61</v>
      </c>
      <c r="N187" s="106" t="s">
        <v>208</v>
      </c>
      <c r="O187" s="106">
        <v>14</v>
      </c>
      <c r="P187" s="106">
        <v>104</v>
      </c>
      <c r="Q187" s="106">
        <v>7</v>
      </c>
      <c r="R187" s="106" t="str">
        <f t="shared" si="5"/>
        <v>נ_14_7_104_61</v>
      </c>
      <c r="S187" s="293">
        <v>4750.4191171931461</v>
      </c>
      <c r="V187" s="106">
        <v>65</v>
      </c>
      <c r="W187" s="106" t="s">
        <v>208</v>
      </c>
      <c r="X187" s="106">
        <v>14</v>
      </c>
      <c r="Y187" s="106">
        <v>52</v>
      </c>
      <c r="Z187" s="106">
        <v>7</v>
      </c>
      <c r="AA187" s="106" t="str">
        <f t="shared" si="6"/>
        <v>נ_14_7_52_65</v>
      </c>
      <c r="AB187" s="293">
        <v>3954.2260648042516</v>
      </c>
    </row>
    <row r="188" spans="13:28">
      <c r="M188" s="106">
        <v>62</v>
      </c>
      <c r="N188" s="106" t="s">
        <v>208</v>
      </c>
      <c r="O188" s="106">
        <v>14</v>
      </c>
      <c r="P188" s="106">
        <v>104</v>
      </c>
      <c r="Q188" s="106">
        <v>7</v>
      </c>
      <c r="R188" s="106" t="str">
        <f t="shared" si="5"/>
        <v>נ_14_7_104_62</v>
      </c>
      <c r="S188" s="293">
        <v>4723.1503644771637</v>
      </c>
      <c r="V188" s="106">
        <v>66</v>
      </c>
      <c r="W188" s="106" t="s">
        <v>208</v>
      </c>
      <c r="X188" s="106">
        <v>14</v>
      </c>
      <c r="Y188" s="106">
        <v>52</v>
      </c>
      <c r="Z188" s="106">
        <v>7</v>
      </c>
      <c r="AA188" s="106" t="str">
        <f t="shared" si="6"/>
        <v>נ_14_7_52_66</v>
      </c>
      <c r="AB188" s="293">
        <v>3091.8567704778334</v>
      </c>
    </row>
    <row r="189" spans="13:28">
      <c r="M189" s="106">
        <v>63</v>
      </c>
      <c r="N189" s="106" t="s">
        <v>208</v>
      </c>
      <c r="O189" s="106">
        <v>14</v>
      </c>
      <c r="P189" s="106">
        <v>104</v>
      </c>
      <c r="Q189" s="106">
        <v>7</v>
      </c>
      <c r="R189" s="106" t="str">
        <f t="shared" si="5"/>
        <v>נ_14_7_104_63</v>
      </c>
      <c r="S189" s="293">
        <v>4657.8976787430247</v>
      </c>
      <c r="V189" s="106">
        <v>21</v>
      </c>
      <c r="W189" s="106" t="s">
        <v>207</v>
      </c>
      <c r="X189" s="106">
        <v>14</v>
      </c>
      <c r="Y189" s="106">
        <v>156</v>
      </c>
      <c r="Z189" s="106">
        <v>7</v>
      </c>
      <c r="AA189" s="106" t="str">
        <f t="shared" si="6"/>
        <v>ז_14_7_156_21</v>
      </c>
      <c r="AB189" s="293">
        <v>283.06778223942558</v>
      </c>
    </row>
    <row r="190" spans="13:28">
      <c r="M190" s="106">
        <v>64</v>
      </c>
      <c r="N190" s="106" t="s">
        <v>208</v>
      </c>
      <c r="O190" s="106">
        <v>14</v>
      </c>
      <c r="P190" s="106">
        <v>104</v>
      </c>
      <c r="Q190" s="106">
        <v>7</v>
      </c>
      <c r="R190" s="106" t="str">
        <f t="shared" si="5"/>
        <v>נ_14_7_104_64</v>
      </c>
      <c r="S190" s="293">
        <v>4535.804211039268</v>
      </c>
      <c r="V190" s="106">
        <v>22</v>
      </c>
      <c r="W190" s="106" t="s">
        <v>207</v>
      </c>
      <c r="X190" s="106">
        <v>14</v>
      </c>
      <c r="Y190" s="106">
        <v>156</v>
      </c>
      <c r="Z190" s="106">
        <v>7</v>
      </c>
      <c r="AA190" s="106" t="str">
        <f t="shared" si="6"/>
        <v>ז_14_7_156_22</v>
      </c>
      <c r="AB190" s="293">
        <v>376.62984179625983</v>
      </c>
    </row>
    <row r="191" spans="13:28">
      <c r="M191" s="106">
        <v>65</v>
      </c>
      <c r="N191" s="106" t="s">
        <v>208</v>
      </c>
      <c r="O191" s="106">
        <v>14</v>
      </c>
      <c r="P191" s="106">
        <v>104</v>
      </c>
      <c r="Q191" s="106">
        <v>7</v>
      </c>
      <c r="R191" s="106" t="str">
        <f t="shared" si="5"/>
        <v>נ_14_7_104_65</v>
      </c>
      <c r="S191" s="293">
        <v>4207.0893275246754</v>
      </c>
      <c r="V191" s="106">
        <v>23</v>
      </c>
      <c r="W191" s="106" t="s">
        <v>207</v>
      </c>
      <c r="X191" s="106">
        <v>14</v>
      </c>
      <c r="Y191" s="106">
        <v>156</v>
      </c>
      <c r="Z191" s="106">
        <v>7</v>
      </c>
      <c r="AA191" s="106" t="str">
        <f t="shared" si="6"/>
        <v>ז_14_7_156_23</v>
      </c>
      <c r="AB191" s="293">
        <v>527.39478475068768</v>
      </c>
    </row>
    <row r="192" spans="13:28">
      <c r="M192" s="106">
        <v>66</v>
      </c>
      <c r="N192" s="106" t="s">
        <v>208</v>
      </c>
      <c r="O192" s="106">
        <v>14</v>
      </c>
      <c r="P192" s="106">
        <v>104</v>
      </c>
      <c r="Q192" s="106">
        <v>7</v>
      </c>
      <c r="R192" s="106" t="str">
        <f t="shared" si="5"/>
        <v>נ_14_7_104_66</v>
      </c>
      <c r="S192" s="293">
        <v>3069.7945916874714</v>
      </c>
      <c r="V192" s="106">
        <v>24</v>
      </c>
      <c r="W192" s="106" t="s">
        <v>207</v>
      </c>
      <c r="X192" s="106">
        <v>14</v>
      </c>
      <c r="Y192" s="106">
        <v>156</v>
      </c>
      <c r="Z192" s="106">
        <v>7</v>
      </c>
      <c r="AA192" s="106" t="str">
        <f t="shared" si="6"/>
        <v>ז_14_7_156_24</v>
      </c>
      <c r="AB192" s="293">
        <v>627.93824365064427</v>
      </c>
    </row>
    <row r="193" spans="13:28">
      <c r="M193" s="106">
        <v>20</v>
      </c>
      <c r="N193" s="106" t="s">
        <v>207</v>
      </c>
      <c r="O193" s="106">
        <v>14</v>
      </c>
      <c r="P193" s="106">
        <v>156</v>
      </c>
      <c r="Q193" s="106">
        <v>7</v>
      </c>
      <c r="R193" s="106" t="str">
        <f t="shared" si="5"/>
        <v>ז_14_7_156_20</v>
      </c>
      <c r="S193" s="293">
        <v>2760.7516091346952</v>
      </c>
      <c r="V193" s="106">
        <v>25</v>
      </c>
      <c r="W193" s="106" t="s">
        <v>207</v>
      </c>
      <c r="X193" s="106">
        <v>14</v>
      </c>
      <c r="Y193" s="106">
        <v>156</v>
      </c>
      <c r="Z193" s="106">
        <v>7</v>
      </c>
      <c r="AA193" s="106" t="str">
        <f t="shared" si="6"/>
        <v>ז_14_7_156_25</v>
      </c>
      <c r="AB193" s="293">
        <v>908.2647812759617</v>
      </c>
    </row>
    <row r="194" spans="13:28">
      <c r="M194" s="106">
        <v>21</v>
      </c>
      <c r="N194" s="106" t="s">
        <v>207</v>
      </c>
      <c r="O194" s="106">
        <v>14</v>
      </c>
      <c r="P194" s="106">
        <v>156</v>
      </c>
      <c r="Q194" s="106">
        <v>7</v>
      </c>
      <c r="R194" s="106" t="str">
        <f t="shared" si="5"/>
        <v>ז_14_7_156_21</v>
      </c>
      <c r="S194" s="293">
        <v>2852.8519405555257</v>
      </c>
      <c r="V194" s="106">
        <v>26</v>
      </c>
      <c r="W194" s="106" t="s">
        <v>207</v>
      </c>
      <c r="X194" s="106">
        <v>14</v>
      </c>
      <c r="Y194" s="106">
        <v>156</v>
      </c>
      <c r="Z194" s="106">
        <v>7</v>
      </c>
      <c r="AA194" s="106" t="str">
        <f t="shared" si="6"/>
        <v>ז_14_7_156_26</v>
      </c>
      <c r="AB194" s="293">
        <v>1029.6877481818087</v>
      </c>
    </row>
    <row r="195" spans="13:28">
      <c r="M195" s="106">
        <v>22</v>
      </c>
      <c r="N195" s="106" t="s">
        <v>207</v>
      </c>
      <c r="O195" s="106">
        <v>14</v>
      </c>
      <c r="P195" s="106">
        <v>156</v>
      </c>
      <c r="Q195" s="106">
        <v>7</v>
      </c>
      <c r="R195" s="106" t="str">
        <f t="shared" si="5"/>
        <v>ז_14_7_156_22</v>
      </c>
      <c r="S195" s="293">
        <v>2949.5334473050152</v>
      </c>
      <c r="V195" s="106">
        <v>27</v>
      </c>
      <c r="W195" s="106" t="s">
        <v>207</v>
      </c>
      <c r="X195" s="106">
        <v>14</v>
      </c>
      <c r="Y195" s="106">
        <v>156</v>
      </c>
      <c r="Z195" s="106">
        <v>7</v>
      </c>
      <c r="AA195" s="106" t="str">
        <f t="shared" si="6"/>
        <v>ז_14_7_156_27</v>
      </c>
      <c r="AB195" s="293">
        <v>1302.0148970210585</v>
      </c>
    </row>
    <row r="196" spans="13:28">
      <c r="M196" s="106">
        <v>23</v>
      </c>
      <c r="N196" s="106" t="s">
        <v>207</v>
      </c>
      <c r="O196" s="106">
        <v>14</v>
      </c>
      <c r="P196" s="106">
        <v>156</v>
      </c>
      <c r="Q196" s="106">
        <v>7</v>
      </c>
      <c r="R196" s="106" t="str">
        <f t="shared" si="5"/>
        <v>ז_14_7_156_23</v>
      </c>
      <c r="S196" s="293">
        <v>3047.5779823505072</v>
      </c>
      <c r="V196" s="106">
        <v>28</v>
      </c>
      <c r="W196" s="106" t="s">
        <v>207</v>
      </c>
      <c r="X196" s="106">
        <v>14</v>
      </c>
      <c r="Y196" s="106">
        <v>156</v>
      </c>
      <c r="Z196" s="106">
        <v>7</v>
      </c>
      <c r="AA196" s="106" t="str">
        <f t="shared" si="6"/>
        <v>ז_14_7_156_28</v>
      </c>
      <c r="AB196" s="293">
        <v>1418.169687005799</v>
      </c>
    </row>
    <row r="197" spans="13:28">
      <c r="M197" s="106">
        <v>24</v>
      </c>
      <c r="N197" s="106" t="s">
        <v>207</v>
      </c>
      <c r="O197" s="106">
        <v>14</v>
      </c>
      <c r="P197" s="106">
        <v>156</v>
      </c>
      <c r="Q197" s="106">
        <v>7</v>
      </c>
      <c r="R197" s="106" t="str">
        <f t="shared" si="5"/>
        <v>ז_14_7_156_24</v>
      </c>
      <c r="S197" s="293">
        <v>3144.9140548301916</v>
      </c>
      <c r="V197" s="106">
        <v>29</v>
      </c>
      <c r="W197" s="106" t="s">
        <v>207</v>
      </c>
      <c r="X197" s="106">
        <v>14</v>
      </c>
      <c r="Y197" s="106">
        <v>156</v>
      </c>
      <c r="Z197" s="106">
        <v>7</v>
      </c>
      <c r="AA197" s="106" t="str">
        <f t="shared" si="6"/>
        <v>ז_14_7_156_29</v>
      </c>
      <c r="AB197" s="293">
        <v>1824.7053300629404</v>
      </c>
    </row>
    <row r="198" spans="13:28">
      <c r="M198" s="106">
        <v>25</v>
      </c>
      <c r="N198" s="106" t="s">
        <v>207</v>
      </c>
      <c r="O198" s="106">
        <v>14</v>
      </c>
      <c r="P198" s="106">
        <v>156</v>
      </c>
      <c r="Q198" s="106">
        <v>7</v>
      </c>
      <c r="R198" s="106" t="str">
        <f t="shared" ref="R198:R261" si="7">N198&amp;"_"&amp;O198&amp;"_"&amp;Q198&amp;"_"&amp;P198&amp;"_"&amp;M198</f>
        <v>ז_14_7_156_25</v>
      </c>
      <c r="S198" s="293">
        <v>3243.4760332989003</v>
      </c>
      <c r="V198" s="106">
        <v>30</v>
      </c>
      <c r="W198" s="106" t="s">
        <v>207</v>
      </c>
      <c r="X198" s="106">
        <v>14</v>
      </c>
      <c r="Y198" s="106">
        <v>156</v>
      </c>
      <c r="Z198" s="106">
        <v>7</v>
      </c>
      <c r="AA198" s="106" t="str">
        <f t="shared" si="6"/>
        <v>ז_14_7_156_30</v>
      </c>
      <c r="AB198" s="293">
        <v>2090.6691842109249</v>
      </c>
    </row>
    <row r="199" spans="13:28">
      <c r="M199" s="106">
        <v>26</v>
      </c>
      <c r="N199" s="106" t="s">
        <v>207</v>
      </c>
      <c r="O199" s="106">
        <v>14</v>
      </c>
      <c r="P199" s="106">
        <v>156</v>
      </c>
      <c r="Q199" s="106">
        <v>7</v>
      </c>
      <c r="R199" s="106" t="str">
        <f t="shared" si="7"/>
        <v>ז_14_7_156_26</v>
      </c>
      <c r="S199" s="293">
        <v>3336.3043157756342</v>
      </c>
      <c r="V199" s="106">
        <v>31</v>
      </c>
      <c r="W199" s="106" t="s">
        <v>207</v>
      </c>
      <c r="X199" s="106">
        <v>14</v>
      </c>
      <c r="Y199" s="106">
        <v>156</v>
      </c>
      <c r="Z199" s="106">
        <v>7</v>
      </c>
      <c r="AA199" s="106" t="str">
        <f t="shared" ref="AA199:AA262" si="8">W199&amp;"_"&amp;X199&amp;"_"&amp;Z199&amp;"_"&amp;Y199&amp;"_"&amp;V199</f>
        <v>ז_14_7_156_31</v>
      </c>
      <c r="AB199" s="293">
        <v>2313.8725310156292</v>
      </c>
    </row>
    <row r="200" spans="13:28">
      <c r="M200" s="106">
        <v>27</v>
      </c>
      <c r="N200" s="106" t="s">
        <v>207</v>
      </c>
      <c r="O200" s="106">
        <v>14</v>
      </c>
      <c r="P200" s="106">
        <v>156</v>
      </c>
      <c r="Q200" s="106">
        <v>7</v>
      </c>
      <c r="R200" s="106" t="str">
        <f t="shared" si="7"/>
        <v>ז_14_7_156_27</v>
      </c>
      <c r="S200" s="293">
        <v>3429.3808281948995</v>
      </c>
      <c r="V200" s="106">
        <v>32</v>
      </c>
      <c r="W200" s="106" t="s">
        <v>207</v>
      </c>
      <c r="X200" s="106">
        <v>14</v>
      </c>
      <c r="Y200" s="106">
        <v>156</v>
      </c>
      <c r="Z200" s="106">
        <v>7</v>
      </c>
      <c r="AA200" s="106" t="str">
        <f t="shared" si="8"/>
        <v>ז_14_7_156_32</v>
      </c>
      <c r="AB200" s="293">
        <v>2489.8011716254505</v>
      </c>
    </row>
    <row r="201" spans="13:28">
      <c r="M201" s="106">
        <v>28</v>
      </c>
      <c r="N201" s="106" t="s">
        <v>207</v>
      </c>
      <c r="O201" s="106">
        <v>14</v>
      </c>
      <c r="P201" s="106">
        <v>156</v>
      </c>
      <c r="Q201" s="106">
        <v>7</v>
      </c>
      <c r="R201" s="106" t="str">
        <f t="shared" si="7"/>
        <v>ז_14_7_156_28</v>
      </c>
      <c r="S201" s="293">
        <v>3516.6386636570819</v>
      </c>
      <c r="V201" s="106">
        <v>33</v>
      </c>
      <c r="W201" s="106" t="s">
        <v>207</v>
      </c>
      <c r="X201" s="106">
        <v>14</v>
      </c>
      <c r="Y201" s="106">
        <v>156</v>
      </c>
      <c r="Z201" s="106">
        <v>7</v>
      </c>
      <c r="AA201" s="106" t="str">
        <f t="shared" si="8"/>
        <v>ז_14_7_156_33</v>
      </c>
      <c r="AB201" s="293">
        <v>2614.1463801392883</v>
      </c>
    </row>
    <row r="202" spans="13:28">
      <c r="M202" s="106">
        <v>29</v>
      </c>
      <c r="N202" s="106" t="s">
        <v>207</v>
      </c>
      <c r="O202" s="106">
        <v>14</v>
      </c>
      <c r="P202" s="106">
        <v>156</v>
      </c>
      <c r="Q202" s="106">
        <v>7</v>
      </c>
      <c r="R202" s="106" t="str">
        <f t="shared" si="7"/>
        <v>ז_14_7_156_29</v>
      </c>
      <c r="S202" s="293">
        <v>3604.119991418886</v>
      </c>
      <c r="V202" s="106">
        <v>34</v>
      </c>
      <c r="W202" s="106" t="s">
        <v>207</v>
      </c>
      <c r="X202" s="106">
        <v>14</v>
      </c>
      <c r="Y202" s="106">
        <v>156</v>
      </c>
      <c r="Z202" s="106">
        <v>7</v>
      </c>
      <c r="AA202" s="106" t="str">
        <f t="shared" si="8"/>
        <v>ז_14_7_156_34</v>
      </c>
      <c r="AB202" s="293">
        <v>2711.6822342058581</v>
      </c>
    </row>
    <row r="203" spans="13:28">
      <c r="M203" s="106">
        <v>30</v>
      </c>
      <c r="N203" s="106" t="s">
        <v>207</v>
      </c>
      <c r="O203" s="106">
        <v>14</v>
      </c>
      <c r="P203" s="106">
        <v>156</v>
      </c>
      <c r="Q203" s="106">
        <v>7</v>
      </c>
      <c r="R203" s="106" t="str">
        <f t="shared" si="7"/>
        <v>ז_14_7_156_30</v>
      </c>
      <c r="S203" s="293">
        <v>3679.7167842937215</v>
      </c>
      <c r="V203" s="106">
        <v>35</v>
      </c>
      <c r="W203" s="106" t="s">
        <v>207</v>
      </c>
      <c r="X203" s="106">
        <v>14</v>
      </c>
      <c r="Y203" s="106">
        <v>156</v>
      </c>
      <c r="Z203" s="106">
        <v>7</v>
      </c>
      <c r="AA203" s="106" t="str">
        <f t="shared" si="8"/>
        <v>ז_14_7_156_35</v>
      </c>
      <c r="AB203" s="293">
        <v>2810.2125629279435</v>
      </c>
    </row>
    <row r="204" spans="13:28">
      <c r="M204" s="106">
        <v>31</v>
      </c>
      <c r="N204" s="106" t="s">
        <v>207</v>
      </c>
      <c r="O204" s="106">
        <v>14</v>
      </c>
      <c r="P204" s="106">
        <v>156</v>
      </c>
      <c r="Q204" s="106">
        <v>7</v>
      </c>
      <c r="R204" s="106" t="str">
        <f t="shared" si="7"/>
        <v>ז_14_7_156_31</v>
      </c>
      <c r="S204" s="293">
        <v>3748.5329692191285</v>
      </c>
      <c r="V204" s="106">
        <v>36</v>
      </c>
      <c r="W204" s="106" t="s">
        <v>207</v>
      </c>
      <c r="X204" s="106">
        <v>14</v>
      </c>
      <c r="Y204" s="106">
        <v>156</v>
      </c>
      <c r="Z204" s="106">
        <v>7</v>
      </c>
      <c r="AA204" s="106" t="str">
        <f t="shared" si="8"/>
        <v>ז_14_7_156_36</v>
      </c>
      <c r="AB204" s="293">
        <v>2879.2695950906891</v>
      </c>
    </row>
    <row r="205" spans="13:28">
      <c r="M205" s="106">
        <v>32</v>
      </c>
      <c r="N205" s="106" t="s">
        <v>207</v>
      </c>
      <c r="O205" s="106">
        <v>14</v>
      </c>
      <c r="P205" s="106">
        <v>156</v>
      </c>
      <c r="Q205" s="106">
        <v>7</v>
      </c>
      <c r="R205" s="106" t="str">
        <f t="shared" si="7"/>
        <v>ז_14_7_156_32</v>
      </c>
      <c r="S205" s="293">
        <v>3811.9150544641238</v>
      </c>
      <c r="V205" s="106">
        <v>37</v>
      </c>
      <c r="W205" s="106" t="s">
        <v>207</v>
      </c>
      <c r="X205" s="106">
        <v>14</v>
      </c>
      <c r="Y205" s="106">
        <v>156</v>
      </c>
      <c r="Z205" s="106">
        <v>7</v>
      </c>
      <c r="AA205" s="106" t="str">
        <f t="shared" si="8"/>
        <v>ז_14_7_156_37</v>
      </c>
      <c r="AB205" s="293">
        <v>2948.16430808019</v>
      </c>
    </row>
    <row r="206" spans="13:28">
      <c r="M206" s="106">
        <v>33</v>
      </c>
      <c r="N206" s="106" t="s">
        <v>207</v>
      </c>
      <c r="O206" s="106">
        <v>14</v>
      </c>
      <c r="P206" s="106">
        <v>156</v>
      </c>
      <c r="Q206" s="106">
        <v>7</v>
      </c>
      <c r="R206" s="106" t="str">
        <f t="shared" si="7"/>
        <v>ז_14_7_156_33</v>
      </c>
      <c r="S206" s="293">
        <v>3871.5364558713923</v>
      </c>
      <c r="V206" s="106">
        <v>38</v>
      </c>
      <c r="W206" s="106" t="s">
        <v>207</v>
      </c>
      <c r="X206" s="106">
        <v>14</v>
      </c>
      <c r="Y206" s="106">
        <v>156</v>
      </c>
      <c r="Z206" s="106">
        <v>7</v>
      </c>
      <c r="AA206" s="106" t="str">
        <f t="shared" si="8"/>
        <v>ז_14_7_156_38</v>
      </c>
      <c r="AB206" s="293">
        <v>2952.274604405879</v>
      </c>
    </row>
    <row r="207" spans="13:28">
      <c r="M207" s="106">
        <v>34</v>
      </c>
      <c r="N207" s="106" t="s">
        <v>207</v>
      </c>
      <c r="O207" s="106">
        <v>14</v>
      </c>
      <c r="P207" s="106">
        <v>156</v>
      </c>
      <c r="Q207" s="106">
        <v>7</v>
      </c>
      <c r="R207" s="106" t="str">
        <f t="shared" si="7"/>
        <v>ז_14_7_156_34</v>
      </c>
      <c r="S207" s="293">
        <v>3929.4322784539513</v>
      </c>
      <c r="V207" s="106">
        <v>39</v>
      </c>
      <c r="W207" s="106" t="s">
        <v>207</v>
      </c>
      <c r="X207" s="106">
        <v>14</v>
      </c>
      <c r="Y207" s="106">
        <v>156</v>
      </c>
      <c r="Z207" s="106">
        <v>7</v>
      </c>
      <c r="AA207" s="106" t="str">
        <f t="shared" si="8"/>
        <v>ז_14_7_156_39</v>
      </c>
      <c r="AB207" s="293">
        <v>2961.1712627385705</v>
      </c>
    </row>
    <row r="208" spans="13:28">
      <c r="M208" s="106">
        <v>35</v>
      </c>
      <c r="N208" s="106" t="s">
        <v>207</v>
      </c>
      <c r="O208" s="106">
        <v>14</v>
      </c>
      <c r="P208" s="106">
        <v>156</v>
      </c>
      <c r="Q208" s="106">
        <v>7</v>
      </c>
      <c r="R208" s="106" t="str">
        <f t="shared" si="7"/>
        <v>ז_14_7_156_35</v>
      </c>
      <c r="S208" s="293">
        <v>3986.7134577703732</v>
      </c>
      <c r="V208" s="106">
        <v>40</v>
      </c>
      <c r="W208" s="106" t="s">
        <v>207</v>
      </c>
      <c r="X208" s="106">
        <v>14</v>
      </c>
      <c r="Y208" s="106">
        <v>156</v>
      </c>
      <c r="Z208" s="106">
        <v>7</v>
      </c>
      <c r="AA208" s="106" t="str">
        <f t="shared" si="8"/>
        <v>ז_14_7_156_40</v>
      </c>
      <c r="AB208" s="293">
        <v>2950.8566766771451</v>
      </c>
    </row>
    <row r="209" spans="13:28">
      <c r="M209" s="106">
        <v>36</v>
      </c>
      <c r="N209" s="106" t="s">
        <v>207</v>
      </c>
      <c r="O209" s="106">
        <v>14</v>
      </c>
      <c r="P209" s="106">
        <v>156</v>
      </c>
      <c r="Q209" s="106">
        <v>7</v>
      </c>
      <c r="R209" s="106" t="str">
        <f t="shared" si="7"/>
        <v>ז_14_7_156_36</v>
      </c>
      <c r="S209" s="293">
        <v>4043.3074155631589</v>
      </c>
      <c r="V209" s="106">
        <v>41</v>
      </c>
      <c r="W209" s="106" t="s">
        <v>207</v>
      </c>
      <c r="X209" s="106">
        <v>14</v>
      </c>
      <c r="Y209" s="106">
        <v>156</v>
      </c>
      <c r="Z209" s="106">
        <v>7</v>
      </c>
      <c r="AA209" s="106" t="str">
        <f t="shared" si="8"/>
        <v>ז_14_7_156_41</v>
      </c>
      <c r="AB209" s="293">
        <v>3037.0947845574419</v>
      </c>
    </row>
    <row r="210" spans="13:28">
      <c r="M210" s="106">
        <v>37</v>
      </c>
      <c r="N210" s="106" t="s">
        <v>207</v>
      </c>
      <c r="O210" s="106">
        <v>14</v>
      </c>
      <c r="P210" s="106">
        <v>156</v>
      </c>
      <c r="Q210" s="106">
        <v>7</v>
      </c>
      <c r="R210" s="106" t="str">
        <f t="shared" si="7"/>
        <v>ז_14_7_156_37</v>
      </c>
      <c r="S210" s="293">
        <v>4100.5958193030665</v>
      </c>
      <c r="V210" s="106">
        <v>42</v>
      </c>
      <c r="W210" s="106" t="s">
        <v>207</v>
      </c>
      <c r="X210" s="106">
        <v>14</v>
      </c>
      <c r="Y210" s="106">
        <v>156</v>
      </c>
      <c r="Z210" s="106">
        <v>7</v>
      </c>
      <c r="AA210" s="106" t="str">
        <f t="shared" si="8"/>
        <v>ז_14_7_156_42</v>
      </c>
      <c r="AB210" s="293">
        <v>3048.3231961416959</v>
      </c>
    </row>
    <row r="211" spans="13:28">
      <c r="M211" s="106">
        <v>38</v>
      </c>
      <c r="N211" s="106" t="s">
        <v>207</v>
      </c>
      <c r="O211" s="106">
        <v>14</v>
      </c>
      <c r="P211" s="106">
        <v>156</v>
      </c>
      <c r="Q211" s="106">
        <v>7</v>
      </c>
      <c r="R211" s="106" t="str">
        <f t="shared" si="7"/>
        <v>ז_14_7_156_38</v>
      </c>
      <c r="S211" s="293">
        <v>4158.6854651373533</v>
      </c>
      <c r="V211" s="106">
        <v>43</v>
      </c>
      <c r="W211" s="106" t="s">
        <v>207</v>
      </c>
      <c r="X211" s="106">
        <v>14</v>
      </c>
      <c r="Y211" s="106">
        <v>156</v>
      </c>
      <c r="Z211" s="106">
        <v>7</v>
      </c>
      <c r="AA211" s="106" t="str">
        <f t="shared" si="8"/>
        <v>ז_14_7_156_43</v>
      </c>
      <c r="AB211" s="293">
        <v>3154.0383360773353</v>
      </c>
    </row>
    <row r="212" spans="13:28">
      <c r="M212" s="106">
        <v>39</v>
      </c>
      <c r="N212" s="106" t="s">
        <v>207</v>
      </c>
      <c r="O212" s="106">
        <v>14</v>
      </c>
      <c r="P212" s="106">
        <v>156</v>
      </c>
      <c r="Q212" s="106">
        <v>7</v>
      </c>
      <c r="R212" s="106" t="str">
        <f t="shared" si="7"/>
        <v>ז_14_7_156_39</v>
      </c>
      <c r="S212" s="293">
        <v>4220.9532556475642</v>
      </c>
      <c r="V212" s="106">
        <v>44</v>
      </c>
      <c r="W212" s="106" t="s">
        <v>207</v>
      </c>
      <c r="X212" s="106">
        <v>14</v>
      </c>
      <c r="Y212" s="106">
        <v>156</v>
      </c>
      <c r="Z212" s="106">
        <v>7</v>
      </c>
      <c r="AA212" s="106" t="str">
        <f t="shared" si="8"/>
        <v>ז_14_7_156_44</v>
      </c>
      <c r="AB212" s="293">
        <v>3257.9883437109738</v>
      </c>
    </row>
    <row r="213" spans="13:28">
      <c r="M213" s="106">
        <v>40</v>
      </c>
      <c r="N213" s="106" t="s">
        <v>207</v>
      </c>
      <c r="O213" s="106">
        <v>14</v>
      </c>
      <c r="P213" s="106">
        <v>156</v>
      </c>
      <c r="Q213" s="106">
        <v>7</v>
      </c>
      <c r="R213" s="106" t="str">
        <f t="shared" si="7"/>
        <v>ז_14_7_156_40</v>
      </c>
      <c r="S213" s="293">
        <v>4287.6224754043997</v>
      </c>
      <c r="V213" s="106">
        <v>45</v>
      </c>
      <c r="W213" s="106" t="s">
        <v>207</v>
      </c>
      <c r="X213" s="106">
        <v>14</v>
      </c>
      <c r="Y213" s="106">
        <v>156</v>
      </c>
      <c r="Z213" s="106">
        <v>7</v>
      </c>
      <c r="AA213" s="106" t="str">
        <f t="shared" si="8"/>
        <v>ז_14_7_156_45</v>
      </c>
      <c r="AB213" s="293">
        <v>3349.6169454294341</v>
      </c>
    </row>
    <row r="214" spans="13:28">
      <c r="M214" s="106">
        <v>41</v>
      </c>
      <c r="N214" s="106" t="s">
        <v>207</v>
      </c>
      <c r="O214" s="106">
        <v>14</v>
      </c>
      <c r="P214" s="106">
        <v>156</v>
      </c>
      <c r="Q214" s="106">
        <v>7</v>
      </c>
      <c r="R214" s="106" t="str">
        <f t="shared" si="7"/>
        <v>ז_14_7_156_41</v>
      </c>
      <c r="S214" s="293">
        <v>4360.2296586693756</v>
      </c>
      <c r="V214" s="106">
        <v>46</v>
      </c>
      <c r="W214" s="106" t="s">
        <v>207</v>
      </c>
      <c r="X214" s="106">
        <v>14</v>
      </c>
      <c r="Y214" s="106">
        <v>156</v>
      </c>
      <c r="Z214" s="106">
        <v>7</v>
      </c>
      <c r="AA214" s="106" t="str">
        <f t="shared" si="8"/>
        <v>ז_14_7_156_46</v>
      </c>
      <c r="AB214" s="293">
        <v>3543.5025041855106</v>
      </c>
    </row>
    <row r="215" spans="13:28">
      <c r="M215" s="106">
        <v>42</v>
      </c>
      <c r="N215" s="106" t="s">
        <v>207</v>
      </c>
      <c r="O215" s="106">
        <v>14</v>
      </c>
      <c r="P215" s="106">
        <v>156</v>
      </c>
      <c r="Q215" s="106">
        <v>7</v>
      </c>
      <c r="R215" s="106" t="str">
        <f t="shared" si="7"/>
        <v>ז_14_7_156_42</v>
      </c>
      <c r="S215" s="293">
        <v>4434.215396559357</v>
      </c>
      <c r="V215" s="106">
        <v>47</v>
      </c>
      <c r="W215" s="106" t="s">
        <v>207</v>
      </c>
      <c r="X215" s="106">
        <v>14</v>
      </c>
      <c r="Y215" s="106">
        <v>156</v>
      </c>
      <c r="Z215" s="106">
        <v>7</v>
      </c>
      <c r="AA215" s="106" t="str">
        <f t="shared" si="8"/>
        <v>ז_14_7_156_47</v>
      </c>
      <c r="AB215" s="293">
        <v>3743.6964123885032</v>
      </c>
    </row>
    <row r="216" spans="13:28">
      <c r="M216" s="106">
        <v>43</v>
      </c>
      <c r="N216" s="106" t="s">
        <v>207</v>
      </c>
      <c r="O216" s="106">
        <v>14</v>
      </c>
      <c r="P216" s="106">
        <v>156</v>
      </c>
      <c r="Q216" s="106">
        <v>7</v>
      </c>
      <c r="R216" s="106" t="str">
        <f t="shared" si="7"/>
        <v>ז_14_7_156_43</v>
      </c>
      <c r="S216" s="293">
        <v>4514.0157231816374</v>
      </c>
      <c r="V216" s="106">
        <v>48</v>
      </c>
      <c r="W216" s="106" t="s">
        <v>207</v>
      </c>
      <c r="X216" s="106">
        <v>14</v>
      </c>
      <c r="Y216" s="106">
        <v>156</v>
      </c>
      <c r="Z216" s="106">
        <v>7</v>
      </c>
      <c r="AA216" s="106" t="str">
        <f t="shared" si="8"/>
        <v>ז_14_7_156_48</v>
      </c>
      <c r="AB216" s="293">
        <v>3813.6966740068001</v>
      </c>
    </row>
    <row r="217" spans="13:28">
      <c r="M217" s="106">
        <v>44</v>
      </c>
      <c r="N217" s="106" t="s">
        <v>207</v>
      </c>
      <c r="O217" s="106">
        <v>14</v>
      </c>
      <c r="P217" s="106">
        <v>156</v>
      </c>
      <c r="Q217" s="106">
        <v>7</v>
      </c>
      <c r="R217" s="106" t="str">
        <f t="shared" si="7"/>
        <v>ז_14_7_156_44</v>
      </c>
      <c r="S217" s="293">
        <v>4594.9115180903891</v>
      </c>
      <c r="V217" s="106">
        <v>49</v>
      </c>
      <c r="W217" s="106" t="s">
        <v>207</v>
      </c>
      <c r="X217" s="106">
        <v>14</v>
      </c>
      <c r="Y217" s="106">
        <v>156</v>
      </c>
      <c r="Z217" s="106">
        <v>7</v>
      </c>
      <c r="AA217" s="106" t="str">
        <f t="shared" si="8"/>
        <v>ז_14_7_156_49</v>
      </c>
      <c r="AB217" s="293">
        <v>3837.0632587851806</v>
      </c>
    </row>
    <row r="218" spans="13:28">
      <c r="M218" s="106">
        <v>45</v>
      </c>
      <c r="N218" s="106" t="s">
        <v>207</v>
      </c>
      <c r="O218" s="106">
        <v>14</v>
      </c>
      <c r="P218" s="106">
        <v>156</v>
      </c>
      <c r="Q218" s="106">
        <v>7</v>
      </c>
      <c r="R218" s="106" t="str">
        <f t="shared" si="7"/>
        <v>ז_14_7_156_45</v>
      </c>
      <c r="S218" s="293">
        <v>4677.2134814951523</v>
      </c>
      <c r="V218" s="106">
        <v>50</v>
      </c>
      <c r="W218" s="106" t="s">
        <v>207</v>
      </c>
      <c r="X218" s="106">
        <v>14</v>
      </c>
      <c r="Y218" s="106">
        <v>156</v>
      </c>
      <c r="Z218" s="106">
        <v>7</v>
      </c>
      <c r="AA218" s="106" t="str">
        <f t="shared" si="8"/>
        <v>ז_14_7_156_50</v>
      </c>
      <c r="AB218" s="293">
        <v>3892.884402744291</v>
      </c>
    </row>
    <row r="219" spans="13:28">
      <c r="M219" s="106">
        <v>46</v>
      </c>
      <c r="N219" s="106" t="s">
        <v>207</v>
      </c>
      <c r="O219" s="106">
        <v>14</v>
      </c>
      <c r="P219" s="106">
        <v>156</v>
      </c>
      <c r="Q219" s="106">
        <v>7</v>
      </c>
      <c r="R219" s="106" t="str">
        <f t="shared" si="7"/>
        <v>ז_14_7_156_46</v>
      </c>
      <c r="S219" s="293">
        <v>4761.946865339507</v>
      </c>
      <c r="V219" s="106">
        <v>51</v>
      </c>
      <c r="W219" s="106" t="s">
        <v>207</v>
      </c>
      <c r="X219" s="106">
        <v>14</v>
      </c>
      <c r="Y219" s="106">
        <v>156</v>
      </c>
      <c r="Z219" s="106">
        <v>7</v>
      </c>
      <c r="AA219" s="106" t="str">
        <f t="shared" si="8"/>
        <v>ז_14_7_156_51</v>
      </c>
      <c r="AB219" s="293">
        <v>3894.5031106200186</v>
      </c>
    </row>
    <row r="220" spans="13:28">
      <c r="M220" s="106">
        <v>47</v>
      </c>
      <c r="N220" s="106" t="s">
        <v>207</v>
      </c>
      <c r="O220" s="106">
        <v>14</v>
      </c>
      <c r="P220" s="106">
        <v>156</v>
      </c>
      <c r="Q220" s="106">
        <v>7</v>
      </c>
      <c r="R220" s="106" t="str">
        <f t="shared" si="7"/>
        <v>ז_14_7_156_47</v>
      </c>
      <c r="S220" s="293">
        <v>4842.9208073618856</v>
      </c>
      <c r="V220" s="106">
        <v>52</v>
      </c>
      <c r="W220" s="106" t="s">
        <v>207</v>
      </c>
      <c r="X220" s="106">
        <v>14</v>
      </c>
      <c r="Y220" s="106">
        <v>156</v>
      </c>
      <c r="Z220" s="106">
        <v>7</v>
      </c>
      <c r="AA220" s="106" t="str">
        <f t="shared" si="8"/>
        <v>ז_14_7_156_52</v>
      </c>
      <c r="AB220" s="293">
        <v>4057.9693675320295</v>
      </c>
    </row>
    <row r="221" spans="13:28">
      <c r="M221" s="106">
        <v>48</v>
      </c>
      <c r="N221" s="106" t="s">
        <v>207</v>
      </c>
      <c r="O221" s="106">
        <v>14</v>
      </c>
      <c r="P221" s="106">
        <v>156</v>
      </c>
      <c r="Q221" s="106">
        <v>7</v>
      </c>
      <c r="R221" s="106" t="str">
        <f t="shared" si="7"/>
        <v>ז_14_7_156_48</v>
      </c>
      <c r="S221" s="293">
        <v>4919.2290441577288</v>
      </c>
      <c r="V221" s="106">
        <v>53</v>
      </c>
      <c r="W221" s="106" t="s">
        <v>207</v>
      </c>
      <c r="X221" s="106">
        <v>14</v>
      </c>
      <c r="Y221" s="106">
        <v>156</v>
      </c>
      <c r="Z221" s="106">
        <v>7</v>
      </c>
      <c r="AA221" s="106" t="str">
        <f t="shared" si="8"/>
        <v>ז_14_7_156_53</v>
      </c>
      <c r="AB221" s="293">
        <v>4220.197114412058</v>
      </c>
    </row>
    <row r="222" spans="13:28">
      <c r="M222" s="106">
        <v>49</v>
      </c>
      <c r="N222" s="106" t="s">
        <v>207</v>
      </c>
      <c r="O222" s="106">
        <v>14</v>
      </c>
      <c r="P222" s="106">
        <v>156</v>
      </c>
      <c r="Q222" s="106">
        <v>7</v>
      </c>
      <c r="R222" s="106" t="str">
        <f t="shared" si="7"/>
        <v>ז_14_7_156_49</v>
      </c>
      <c r="S222" s="293">
        <v>4999.3599139403304</v>
      </c>
      <c r="V222" s="106">
        <v>54</v>
      </c>
      <c r="W222" s="106" t="s">
        <v>207</v>
      </c>
      <c r="X222" s="106">
        <v>14</v>
      </c>
      <c r="Y222" s="106">
        <v>156</v>
      </c>
      <c r="Z222" s="106">
        <v>7</v>
      </c>
      <c r="AA222" s="106" t="str">
        <f t="shared" si="8"/>
        <v>ז_14_7_156_54</v>
      </c>
      <c r="AB222" s="293">
        <v>4380.2752864524618</v>
      </c>
    </row>
    <row r="223" spans="13:28">
      <c r="M223" s="106">
        <v>50</v>
      </c>
      <c r="N223" s="106" t="s">
        <v>207</v>
      </c>
      <c r="O223" s="106">
        <v>14</v>
      </c>
      <c r="P223" s="106">
        <v>156</v>
      </c>
      <c r="Q223" s="106">
        <v>7</v>
      </c>
      <c r="R223" s="106" t="str">
        <f t="shared" si="7"/>
        <v>ז_14_7_156_50</v>
      </c>
      <c r="S223" s="293">
        <v>5087.4679092997649</v>
      </c>
      <c r="V223" s="106">
        <v>55</v>
      </c>
      <c r="W223" s="106" t="s">
        <v>207</v>
      </c>
      <c r="X223" s="106">
        <v>14</v>
      </c>
      <c r="Y223" s="106">
        <v>156</v>
      </c>
      <c r="Z223" s="106">
        <v>7</v>
      </c>
      <c r="AA223" s="106" t="str">
        <f t="shared" si="8"/>
        <v>ז_14_7_156_55</v>
      </c>
      <c r="AB223" s="293">
        <v>4722.7885952233555</v>
      </c>
    </row>
    <row r="224" spans="13:28">
      <c r="M224" s="106">
        <v>51</v>
      </c>
      <c r="N224" s="106" t="s">
        <v>207</v>
      </c>
      <c r="O224" s="106">
        <v>14</v>
      </c>
      <c r="P224" s="106">
        <v>156</v>
      </c>
      <c r="Q224" s="106">
        <v>7</v>
      </c>
      <c r="R224" s="106" t="str">
        <f t="shared" si="7"/>
        <v>ז_14_7_156_51</v>
      </c>
      <c r="S224" s="293">
        <v>5182.5664762473316</v>
      </c>
      <c r="V224" s="106">
        <v>56</v>
      </c>
      <c r="W224" s="106" t="s">
        <v>207</v>
      </c>
      <c r="X224" s="106">
        <v>14</v>
      </c>
      <c r="Y224" s="106">
        <v>156</v>
      </c>
      <c r="Z224" s="106">
        <v>7</v>
      </c>
      <c r="AA224" s="106" t="str">
        <f t="shared" si="8"/>
        <v>ז_14_7_156_56</v>
      </c>
      <c r="AB224" s="293">
        <v>4964.8002198450959</v>
      </c>
    </row>
    <row r="225" spans="13:28">
      <c r="M225" s="106">
        <v>52</v>
      </c>
      <c r="N225" s="106" t="s">
        <v>207</v>
      </c>
      <c r="O225" s="106">
        <v>14</v>
      </c>
      <c r="P225" s="106">
        <v>156</v>
      </c>
      <c r="Q225" s="106">
        <v>7</v>
      </c>
      <c r="R225" s="106" t="str">
        <f t="shared" si="7"/>
        <v>ז_14_7_156_52</v>
      </c>
      <c r="S225" s="293">
        <v>5290.5181463570871</v>
      </c>
      <c r="V225" s="106">
        <v>57</v>
      </c>
      <c r="W225" s="106" t="s">
        <v>207</v>
      </c>
      <c r="X225" s="106">
        <v>14</v>
      </c>
      <c r="Y225" s="106">
        <v>156</v>
      </c>
      <c r="Z225" s="106">
        <v>7</v>
      </c>
      <c r="AA225" s="106" t="str">
        <f t="shared" si="8"/>
        <v>ז_14_7_156_57</v>
      </c>
      <c r="AB225" s="293">
        <v>5469.7664211656202</v>
      </c>
    </row>
    <row r="226" spans="13:28">
      <c r="M226" s="106">
        <v>53</v>
      </c>
      <c r="N226" s="106" t="s">
        <v>207</v>
      </c>
      <c r="O226" s="106">
        <v>14</v>
      </c>
      <c r="P226" s="106">
        <v>156</v>
      </c>
      <c r="Q226" s="106">
        <v>7</v>
      </c>
      <c r="R226" s="106" t="str">
        <f t="shared" si="7"/>
        <v>ז_14_7_156_53</v>
      </c>
      <c r="S226" s="293">
        <v>5400.1280893054864</v>
      </c>
      <c r="V226" s="106">
        <v>58</v>
      </c>
      <c r="W226" s="106" t="s">
        <v>207</v>
      </c>
      <c r="X226" s="106">
        <v>14</v>
      </c>
      <c r="Y226" s="106">
        <v>156</v>
      </c>
      <c r="Z226" s="106">
        <v>7</v>
      </c>
      <c r="AA226" s="106" t="str">
        <f t="shared" si="8"/>
        <v>ז_14_7_156_58</v>
      </c>
      <c r="AB226" s="293">
        <v>5981.7169576808456</v>
      </c>
    </row>
    <row r="227" spans="13:28">
      <c r="M227" s="106">
        <v>54</v>
      </c>
      <c r="N227" s="106" t="s">
        <v>207</v>
      </c>
      <c r="O227" s="106">
        <v>14</v>
      </c>
      <c r="P227" s="106">
        <v>156</v>
      </c>
      <c r="Q227" s="106">
        <v>7</v>
      </c>
      <c r="R227" s="106" t="str">
        <f t="shared" si="7"/>
        <v>ז_14_7_156_54</v>
      </c>
      <c r="S227" s="293">
        <v>5512.0399245504859</v>
      </c>
      <c r="V227" s="106">
        <v>59</v>
      </c>
      <c r="W227" s="106" t="s">
        <v>207</v>
      </c>
      <c r="X227" s="106">
        <v>14</v>
      </c>
      <c r="Y227" s="106">
        <v>156</v>
      </c>
      <c r="Z227" s="106">
        <v>7</v>
      </c>
      <c r="AA227" s="106" t="str">
        <f t="shared" si="8"/>
        <v>ז_14_7_156_59</v>
      </c>
      <c r="AB227" s="293">
        <v>5968.0562676147038</v>
      </c>
    </row>
    <row r="228" spans="13:28">
      <c r="M228" s="106">
        <v>55</v>
      </c>
      <c r="N228" s="106" t="s">
        <v>207</v>
      </c>
      <c r="O228" s="106">
        <v>14</v>
      </c>
      <c r="P228" s="106">
        <v>156</v>
      </c>
      <c r="Q228" s="106">
        <v>7</v>
      </c>
      <c r="R228" s="106" t="str">
        <f t="shared" si="7"/>
        <v>ז_14_7_156_55</v>
      </c>
      <c r="S228" s="293">
        <v>5627.19983404309</v>
      </c>
      <c r="V228" s="106">
        <v>60</v>
      </c>
      <c r="W228" s="106" t="s">
        <v>207</v>
      </c>
      <c r="X228" s="106">
        <v>14</v>
      </c>
      <c r="Y228" s="106">
        <v>156</v>
      </c>
      <c r="Z228" s="106">
        <v>7</v>
      </c>
      <c r="AA228" s="106" t="str">
        <f t="shared" si="8"/>
        <v>ז_14_7_156_60</v>
      </c>
      <c r="AB228" s="293">
        <v>6408.8012501002004</v>
      </c>
    </row>
    <row r="229" spans="13:28">
      <c r="M229" s="106">
        <v>56</v>
      </c>
      <c r="N229" s="106" t="s">
        <v>207</v>
      </c>
      <c r="O229" s="106">
        <v>14</v>
      </c>
      <c r="P229" s="106">
        <v>156</v>
      </c>
      <c r="Q229" s="106">
        <v>7</v>
      </c>
      <c r="R229" s="106" t="str">
        <f t="shared" si="7"/>
        <v>ז_14_7_156_56</v>
      </c>
      <c r="S229" s="293">
        <v>5727.3328521084914</v>
      </c>
      <c r="V229" s="106">
        <v>61</v>
      </c>
      <c r="W229" s="106" t="s">
        <v>207</v>
      </c>
      <c r="X229" s="106">
        <v>14</v>
      </c>
      <c r="Y229" s="106">
        <v>156</v>
      </c>
      <c r="Z229" s="106">
        <v>7</v>
      </c>
      <c r="AA229" s="106" t="str">
        <f t="shared" si="8"/>
        <v>ז_14_7_156_61</v>
      </c>
      <c r="AB229" s="293">
        <v>6541.9148869383853</v>
      </c>
    </row>
    <row r="230" spans="13:28">
      <c r="M230" s="106">
        <v>57</v>
      </c>
      <c r="N230" s="106" t="s">
        <v>207</v>
      </c>
      <c r="O230" s="106">
        <v>14</v>
      </c>
      <c r="P230" s="106">
        <v>156</v>
      </c>
      <c r="Q230" s="106">
        <v>7</v>
      </c>
      <c r="R230" s="106" t="str">
        <f t="shared" si="7"/>
        <v>ז_14_7_156_57</v>
      </c>
      <c r="S230" s="293">
        <v>5819.8995266812208</v>
      </c>
      <c r="V230" s="106">
        <v>62</v>
      </c>
      <c r="W230" s="106" t="s">
        <v>207</v>
      </c>
      <c r="X230" s="106">
        <v>14</v>
      </c>
      <c r="Y230" s="106">
        <v>156</v>
      </c>
      <c r="Z230" s="106">
        <v>7</v>
      </c>
      <c r="AA230" s="106" t="str">
        <f t="shared" si="8"/>
        <v>ז_14_7_156_62</v>
      </c>
      <c r="AB230" s="293">
        <v>6665.6421324405073</v>
      </c>
    </row>
    <row r="231" spans="13:28">
      <c r="M231" s="106">
        <v>58</v>
      </c>
      <c r="N231" s="106" t="s">
        <v>207</v>
      </c>
      <c r="O231" s="106">
        <v>14</v>
      </c>
      <c r="P231" s="106">
        <v>156</v>
      </c>
      <c r="Q231" s="106">
        <v>7</v>
      </c>
      <c r="R231" s="106" t="str">
        <f t="shared" si="7"/>
        <v>ז_14_7_156_58</v>
      </c>
      <c r="S231" s="293">
        <v>5869.4504848617335</v>
      </c>
      <c r="V231" s="106">
        <v>63</v>
      </c>
      <c r="W231" s="106" t="s">
        <v>207</v>
      </c>
      <c r="X231" s="106">
        <v>14</v>
      </c>
      <c r="Y231" s="106">
        <v>156</v>
      </c>
      <c r="Z231" s="106">
        <v>7</v>
      </c>
      <c r="AA231" s="106" t="str">
        <f t="shared" si="8"/>
        <v>ז_14_7_156_63</v>
      </c>
      <c r="AB231" s="293">
        <v>6718.6307124990435</v>
      </c>
    </row>
    <row r="232" spans="13:28">
      <c r="M232" s="106">
        <v>59</v>
      </c>
      <c r="N232" s="106" t="s">
        <v>207</v>
      </c>
      <c r="O232" s="106">
        <v>14</v>
      </c>
      <c r="P232" s="106">
        <v>156</v>
      </c>
      <c r="Q232" s="106">
        <v>7</v>
      </c>
      <c r="R232" s="106" t="str">
        <f t="shared" si="7"/>
        <v>ז_14_7_156_59</v>
      </c>
      <c r="S232" s="293">
        <v>5859.6060217968907</v>
      </c>
      <c r="V232" s="106">
        <v>64</v>
      </c>
      <c r="W232" s="106" t="s">
        <v>207</v>
      </c>
      <c r="X232" s="106">
        <v>14</v>
      </c>
      <c r="Y232" s="106">
        <v>156</v>
      </c>
      <c r="Z232" s="106">
        <v>7</v>
      </c>
      <c r="AA232" s="106" t="str">
        <f t="shared" si="8"/>
        <v>ז_14_7_156_64</v>
      </c>
      <c r="AB232" s="293">
        <v>6097.0493123022743</v>
      </c>
    </row>
    <row r="233" spans="13:28">
      <c r="M233" s="106">
        <v>60</v>
      </c>
      <c r="N233" s="106" t="s">
        <v>207</v>
      </c>
      <c r="O233" s="106">
        <v>14</v>
      </c>
      <c r="P233" s="106">
        <v>156</v>
      </c>
      <c r="Q233" s="106">
        <v>7</v>
      </c>
      <c r="R233" s="106" t="str">
        <f t="shared" si="7"/>
        <v>ז_14_7_156_60</v>
      </c>
      <c r="S233" s="293">
        <v>5849.0898318877153</v>
      </c>
      <c r="V233" s="106">
        <v>65</v>
      </c>
      <c r="W233" s="106" t="s">
        <v>207</v>
      </c>
      <c r="X233" s="106">
        <v>14</v>
      </c>
      <c r="Y233" s="106">
        <v>156</v>
      </c>
      <c r="Z233" s="106">
        <v>7</v>
      </c>
      <c r="AA233" s="106" t="str">
        <f t="shared" si="8"/>
        <v>ז_14_7_156_65</v>
      </c>
      <c r="AB233" s="293">
        <v>5345.6514047768778</v>
      </c>
    </row>
    <row r="234" spans="13:28">
      <c r="M234" s="106">
        <v>61</v>
      </c>
      <c r="N234" s="106" t="s">
        <v>207</v>
      </c>
      <c r="O234" s="106">
        <v>14</v>
      </c>
      <c r="P234" s="106">
        <v>156</v>
      </c>
      <c r="Q234" s="106">
        <v>7</v>
      </c>
      <c r="R234" s="106" t="str">
        <f t="shared" si="7"/>
        <v>ז_14_7_156_61</v>
      </c>
      <c r="S234" s="293">
        <v>5754.5678842486413</v>
      </c>
      <c r="V234" s="106">
        <v>66</v>
      </c>
      <c r="W234" s="106" t="s">
        <v>207</v>
      </c>
      <c r="X234" s="106">
        <v>14</v>
      </c>
      <c r="Y234" s="106">
        <v>156</v>
      </c>
      <c r="Z234" s="106">
        <v>7</v>
      </c>
      <c r="AA234" s="106" t="str">
        <f t="shared" si="8"/>
        <v>ז_14_7_156_66</v>
      </c>
      <c r="AB234" s="293">
        <v>3091.8618537347925</v>
      </c>
    </row>
    <row r="235" spans="13:28">
      <c r="M235" s="106">
        <v>62</v>
      </c>
      <c r="N235" s="106" t="s">
        <v>207</v>
      </c>
      <c r="O235" s="106">
        <v>14</v>
      </c>
      <c r="P235" s="106">
        <v>156</v>
      </c>
      <c r="Q235" s="106">
        <v>7</v>
      </c>
      <c r="R235" s="106" t="str">
        <f t="shared" si="7"/>
        <v>ז_14_7_156_62</v>
      </c>
      <c r="S235" s="293">
        <v>5593.2370530681837</v>
      </c>
      <c r="V235" s="106">
        <v>21</v>
      </c>
      <c r="W235" s="106" t="s">
        <v>208</v>
      </c>
      <c r="X235" s="106">
        <v>14</v>
      </c>
      <c r="Y235" s="106">
        <v>156</v>
      </c>
      <c r="Z235" s="106">
        <v>7</v>
      </c>
      <c r="AA235" s="106" t="str">
        <f t="shared" si="8"/>
        <v>נ_14_7_156_21</v>
      </c>
      <c r="AB235" s="293">
        <v>357.7636972365716</v>
      </c>
    </row>
    <row r="236" spans="13:28">
      <c r="M236" s="106">
        <v>63</v>
      </c>
      <c r="N236" s="106" t="s">
        <v>207</v>
      </c>
      <c r="O236" s="106">
        <v>14</v>
      </c>
      <c r="P236" s="106">
        <v>156</v>
      </c>
      <c r="Q236" s="106">
        <v>7</v>
      </c>
      <c r="R236" s="106" t="str">
        <f t="shared" si="7"/>
        <v>ז_14_7_156_63</v>
      </c>
      <c r="S236" s="293">
        <v>5317.8956677299484</v>
      </c>
      <c r="V236" s="106">
        <v>22</v>
      </c>
      <c r="W236" s="106" t="s">
        <v>208</v>
      </c>
      <c r="X236" s="106">
        <v>14</v>
      </c>
      <c r="Y236" s="106">
        <v>156</v>
      </c>
      <c r="Z236" s="106">
        <v>7</v>
      </c>
      <c r="AA236" s="106" t="str">
        <f t="shared" si="8"/>
        <v>נ_14_7_156_22</v>
      </c>
      <c r="AB236" s="293">
        <v>464.70690767711187</v>
      </c>
    </row>
    <row r="237" spans="13:28">
      <c r="M237" s="106">
        <v>64</v>
      </c>
      <c r="N237" s="106" t="s">
        <v>207</v>
      </c>
      <c r="O237" s="106">
        <v>14</v>
      </c>
      <c r="P237" s="106">
        <v>156</v>
      </c>
      <c r="Q237" s="106">
        <v>7</v>
      </c>
      <c r="R237" s="106" t="str">
        <f t="shared" si="7"/>
        <v>ז_14_7_156_64</v>
      </c>
      <c r="S237" s="293">
        <v>4839.8567756221591</v>
      </c>
      <c r="V237" s="106">
        <v>23</v>
      </c>
      <c r="W237" s="106" t="s">
        <v>208</v>
      </c>
      <c r="X237" s="106">
        <v>14</v>
      </c>
      <c r="Y237" s="106">
        <v>156</v>
      </c>
      <c r="Z237" s="106">
        <v>7</v>
      </c>
      <c r="AA237" s="106" t="str">
        <f t="shared" si="8"/>
        <v>נ_14_7_156_23</v>
      </c>
      <c r="AB237" s="293">
        <v>637.26296787612773</v>
      </c>
    </row>
    <row r="238" spans="13:28">
      <c r="M238" s="106">
        <v>65</v>
      </c>
      <c r="N238" s="106" t="s">
        <v>207</v>
      </c>
      <c r="O238" s="106">
        <v>14</v>
      </c>
      <c r="P238" s="106">
        <v>156</v>
      </c>
      <c r="Q238" s="106">
        <v>7</v>
      </c>
      <c r="R238" s="106" t="str">
        <f t="shared" si="7"/>
        <v>ז_14_7_156_65</v>
      </c>
      <c r="S238" s="293">
        <v>4205.4609365593788</v>
      </c>
      <c r="V238" s="106">
        <v>24</v>
      </c>
      <c r="W238" s="106" t="s">
        <v>208</v>
      </c>
      <c r="X238" s="106">
        <v>14</v>
      </c>
      <c r="Y238" s="106">
        <v>156</v>
      </c>
      <c r="Z238" s="106">
        <v>7</v>
      </c>
      <c r="AA238" s="106" t="str">
        <f t="shared" si="8"/>
        <v>נ_14_7_156_24</v>
      </c>
      <c r="AB238" s="293">
        <v>745.06675166599643</v>
      </c>
    </row>
    <row r="239" spans="13:28">
      <c r="M239" s="106">
        <v>66</v>
      </c>
      <c r="N239" s="106" t="s">
        <v>207</v>
      </c>
      <c r="O239" s="106">
        <v>14</v>
      </c>
      <c r="P239" s="106">
        <v>156</v>
      </c>
      <c r="Q239" s="106">
        <v>7</v>
      </c>
      <c r="R239" s="106" t="str">
        <f t="shared" si="7"/>
        <v>ז_14_7_156_66</v>
      </c>
      <c r="S239" s="293">
        <v>3069.799638672464</v>
      </c>
      <c r="V239" s="106">
        <v>25</v>
      </c>
      <c r="W239" s="106" t="s">
        <v>208</v>
      </c>
      <c r="X239" s="106">
        <v>14</v>
      </c>
      <c r="Y239" s="106">
        <v>156</v>
      </c>
      <c r="Z239" s="106">
        <v>7</v>
      </c>
      <c r="AA239" s="106" t="str">
        <f t="shared" si="8"/>
        <v>נ_14_7_156_25</v>
      </c>
      <c r="AB239" s="293">
        <v>1060.7486491554005</v>
      </c>
    </row>
    <row r="240" spans="13:28">
      <c r="M240" s="106">
        <v>20</v>
      </c>
      <c r="N240" s="106" t="s">
        <v>208</v>
      </c>
      <c r="O240" s="106">
        <v>14</v>
      </c>
      <c r="P240" s="106">
        <v>156</v>
      </c>
      <c r="Q240" s="106">
        <v>7</v>
      </c>
      <c r="R240" s="106" t="str">
        <f t="shared" si="7"/>
        <v>נ_14_7_156_20</v>
      </c>
      <c r="S240" s="293">
        <v>2884.3849167861667</v>
      </c>
      <c r="V240" s="106">
        <v>26</v>
      </c>
      <c r="W240" s="106" t="s">
        <v>208</v>
      </c>
      <c r="X240" s="106">
        <v>14</v>
      </c>
      <c r="Y240" s="106">
        <v>156</v>
      </c>
      <c r="Z240" s="106">
        <v>7</v>
      </c>
      <c r="AA240" s="106" t="str">
        <f t="shared" si="8"/>
        <v>נ_14_7_156_26</v>
      </c>
      <c r="AB240" s="293">
        <v>1186.091489786379</v>
      </c>
    </row>
    <row r="241" spans="13:28">
      <c r="M241" s="106">
        <v>21</v>
      </c>
      <c r="N241" s="106" t="s">
        <v>208</v>
      </c>
      <c r="O241" s="106">
        <v>14</v>
      </c>
      <c r="P241" s="106">
        <v>156</v>
      </c>
      <c r="Q241" s="106">
        <v>7</v>
      </c>
      <c r="R241" s="106" t="str">
        <f t="shared" si="7"/>
        <v>נ_14_7_156_21</v>
      </c>
      <c r="S241" s="293">
        <v>2978.7112445221924</v>
      </c>
      <c r="V241" s="106">
        <v>27</v>
      </c>
      <c r="W241" s="106" t="s">
        <v>208</v>
      </c>
      <c r="X241" s="106">
        <v>14</v>
      </c>
      <c r="Y241" s="106">
        <v>156</v>
      </c>
      <c r="Z241" s="106">
        <v>7</v>
      </c>
      <c r="AA241" s="106" t="str">
        <f t="shared" si="8"/>
        <v>נ_14_7_156_27</v>
      </c>
      <c r="AB241" s="293">
        <v>1481.9147691439223</v>
      </c>
    </row>
    <row r="242" spans="13:28">
      <c r="M242" s="106">
        <v>22</v>
      </c>
      <c r="N242" s="106" t="s">
        <v>208</v>
      </c>
      <c r="O242" s="106">
        <v>14</v>
      </c>
      <c r="P242" s="106">
        <v>156</v>
      </c>
      <c r="Q242" s="106">
        <v>7</v>
      </c>
      <c r="R242" s="106" t="str">
        <f t="shared" si="7"/>
        <v>נ_14_7_156_22</v>
      </c>
      <c r="S242" s="293">
        <v>3077.740112877957</v>
      </c>
      <c r="V242" s="106">
        <v>28</v>
      </c>
      <c r="W242" s="106" t="s">
        <v>208</v>
      </c>
      <c r="X242" s="106">
        <v>14</v>
      </c>
      <c r="Y242" s="106">
        <v>156</v>
      </c>
      <c r="Z242" s="106">
        <v>7</v>
      </c>
      <c r="AA242" s="106" t="str">
        <f t="shared" si="8"/>
        <v>נ_14_7_156_28</v>
      </c>
      <c r="AB242" s="293">
        <v>1597.3691055246595</v>
      </c>
    </row>
    <row r="243" spans="13:28">
      <c r="M243" s="106">
        <v>23</v>
      </c>
      <c r="N243" s="106" t="s">
        <v>208</v>
      </c>
      <c r="O243" s="106">
        <v>14</v>
      </c>
      <c r="P243" s="106">
        <v>156</v>
      </c>
      <c r="Q243" s="106">
        <v>7</v>
      </c>
      <c r="R243" s="106" t="str">
        <f t="shared" si="7"/>
        <v>נ_14_7_156_23</v>
      </c>
      <c r="S243" s="293">
        <v>3177.740212180106</v>
      </c>
      <c r="V243" s="106">
        <v>29</v>
      </c>
      <c r="W243" s="106" t="s">
        <v>208</v>
      </c>
      <c r="X243" s="106">
        <v>14</v>
      </c>
      <c r="Y243" s="106">
        <v>156</v>
      </c>
      <c r="Z243" s="106">
        <v>7</v>
      </c>
      <c r="AA243" s="106" t="str">
        <f t="shared" si="8"/>
        <v>נ_14_7_156_29</v>
      </c>
      <c r="AB243" s="293">
        <v>2036.6604438748218</v>
      </c>
    </row>
    <row r="244" spans="13:28">
      <c r="M244" s="106">
        <v>24</v>
      </c>
      <c r="N244" s="106" t="s">
        <v>208</v>
      </c>
      <c r="O244" s="106">
        <v>14</v>
      </c>
      <c r="P244" s="106">
        <v>156</v>
      </c>
      <c r="Q244" s="106">
        <v>7</v>
      </c>
      <c r="R244" s="106" t="str">
        <f t="shared" si="7"/>
        <v>נ_14_7_156_24</v>
      </c>
      <c r="S244" s="293">
        <v>3276.2837486103522</v>
      </c>
      <c r="V244" s="106">
        <v>30</v>
      </c>
      <c r="W244" s="106" t="s">
        <v>208</v>
      </c>
      <c r="X244" s="106">
        <v>14</v>
      </c>
      <c r="Y244" s="106">
        <v>156</v>
      </c>
      <c r="Z244" s="106">
        <v>7</v>
      </c>
      <c r="AA244" s="106" t="str">
        <f t="shared" si="8"/>
        <v>נ_14_7_156_30</v>
      </c>
      <c r="AB244" s="293">
        <v>2315.0828675161397</v>
      </c>
    </row>
    <row r="245" spans="13:28">
      <c r="M245" s="106">
        <v>25</v>
      </c>
      <c r="N245" s="106" t="s">
        <v>208</v>
      </c>
      <c r="O245" s="106">
        <v>14</v>
      </c>
      <c r="P245" s="106">
        <v>156</v>
      </c>
      <c r="Q245" s="106">
        <v>7</v>
      </c>
      <c r="R245" s="106" t="str">
        <f t="shared" si="7"/>
        <v>נ_14_7_156_25</v>
      </c>
      <c r="S245" s="293">
        <v>3375.8303615746945</v>
      </c>
      <c r="V245" s="106">
        <v>31</v>
      </c>
      <c r="W245" s="106" t="s">
        <v>208</v>
      </c>
      <c r="X245" s="106">
        <v>14</v>
      </c>
      <c r="Y245" s="106">
        <v>156</v>
      </c>
      <c r="Z245" s="106">
        <v>7</v>
      </c>
      <c r="AA245" s="106" t="str">
        <f t="shared" si="8"/>
        <v>נ_14_7_156_31</v>
      </c>
      <c r="AB245" s="293">
        <v>2544.5020649290091</v>
      </c>
    </row>
    <row r="246" spans="13:28">
      <c r="M246" s="106">
        <v>26</v>
      </c>
      <c r="N246" s="106" t="s">
        <v>208</v>
      </c>
      <c r="O246" s="106">
        <v>14</v>
      </c>
      <c r="P246" s="106">
        <v>156</v>
      </c>
      <c r="Q246" s="106">
        <v>7</v>
      </c>
      <c r="R246" s="106" t="str">
        <f t="shared" si="7"/>
        <v>נ_14_7_156_26</v>
      </c>
      <c r="S246" s="293">
        <v>3468.268059175301</v>
      </c>
      <c r="V246" s="106">
        <v>32</v>
      </c>
      <c r="W246" s="106" t="s">
        <v>208</v>
      </c>
      <c r="X246" s="106">
        <v>14</v>
      </c>
      <c r="Y246" s="106">
        <v>156</v>
      </c>
      <c r="Z246" s="106">
        <v>7</v>
      </c>
      <c r="AA246" s="106" t="str">
        <f t="shared" si="8"/>
        <v>נ_14_7_156_32</v>
      </c>
      <c r="AB246" s="293">
        <v>2721.2805394178172</v>
      </c>
    </row>
    <row r="247" spans="13:28">
      <c r="M247" s="106">
        <v>27</v>
      </c>
      <c r="N247" s="106" t="s">
        <v>208</v>
      </c>
      <c r="O247" s="106">
        <v>14</v>
      </c>
      <c r="P247" s="106">
        <v>156</v>
      </c>
      <c r="Q247" s="106">
        <v>7</v>
      </c>
      <c r="R247" s="106" t="str">
        <f t="shared" si="7"/>
        <v>נ_14_7_156_27</v>
      </c>
      <c r="S247" s="293">
        <v>3560.768435564059</v>
      </c>
      <c r="V247" s="106">
        <v>33</v>
      </c>
      <c r="W247" s="106" t="s">
        <v>208</v>
      </c>
      <c r="X247" s="106">
        <v>14</v>
      </c>
      <c r="Y247" s="106">
        <v>156</v>
      </c>
      <c r="Z247" s="106">
        <v>7</v>
      </c>
      <c r="AA247" s="106" t="str">
        <f t="shared" si="8"/>
        <v>נ_14_7_156_33</v>
      </c>
      <c r="AB247" s="293">
        <v>2841.7916296759531</v>
      </c>
    </row>
    <row r="248" spans="13:28">
      <c r="M248" s="106">
        <v>28</v>
      </c>
      <c r="N248" s="106" t="s">
        <v>208</v>
      </c>
      <c r="O248" s="106">
        <v>14</v>
      </c>
      <c r="P248" s="106">
        <v>156</v>
      </c>
      <c r="Q248" s="106">
        <v>7</v>
      </c>
      <c r="R248" s="106" t="str">
        <f t="shared" si="7"/>
        <v>נ_14_7_156_28</v>
      </c>
      <c r="S248" s="293">
        <v>3646.4308899138696</v>
      </c>
      <c r="V248" s="106">
        <v>34</v>
      </c>
      <c r="W248" s="106" t="s">
        <v>208</v>
      </c>
      <c r="X248" s="106">
        <v>14</v>
      </c>
      <c r="Y248" s="106">
        <v>156</v>
      </c>
      <c r="Z248" s="106">
        <v>7</v>
      </c>
      <c r="AA248" s="106" t="str">
        <f t="shared" si="8"/>
        <v>נ_14_7_156_34</v>
      </c>
      <c r="AB248" s="293">
        <v>2933.6626737398087</v>
      </c>
    </row>
    <row r="249" spans="13:28">
      <c r="M249" s="106">
        <v>29</v>
      </c>
      <c r="N249" s="106" t="s">
        <v>208</v>
      </c>
      <c r="O249" s="106">
        <v>14</v>
      </c>
      <c r="P249" s="106">
        <v>156</v>
      </c>
      <c r="Q249" s="106">
        <v>7</v>
      </c>
      <c r="R249" s="106" t="str">
        <f t="shared" si="7"/>
        <v>נ_14_7_156_29</v>
      </c>
      <c r="S249" s="293">
        <v>3732.2478161196796</v>
      </c>
      <c r="V249" s="106">
        <v>35</v>
      </c>
      <c r="W249" s="106" t="s">
        <v>208</v>
      </c>
      <c r="X249" s="106">
        <v>14</v>
      </c>
      <c r="Y249" s="106">
        <v>156</v>
      </c>
      <c r="Z249" s="106">
        <v>7</v>
      </c>
      <c r="AA249" s="106" t="str">
        <f t="shared" si="8"/>
        <v>נ_14_7_156_35</v>
      </c>
      <c r="AB249" s="293">
        <v>3027.1235306379031</v>
      </c>
    </row>
    <row r="250" spans="13:28">
      <c r="M250" s="106">
        <v>30</v>
      </c>
      <c r="N250" s="106" t="s">
        <v>208</v>
      </c>
      <c r="O250" s="106">
        <v>14</v>
      </c>
      <c r="P250" s="106">
        <v>156</v>
      </c>
      <c r="Q250" s="106">
        <v>7</v>
      </c>
      <c r="R250" s="106" t="str">
        <f t="shared" si="7"/>
        <v>נ_14_7_156_30</v>
      </c>
      <c r="S250" s="293">
        <v>3804.6523909671064</v>
      </c>
      <c r="V250" s="106">
        <v>36</v>
      </c>
      <c r="W250" s="106" t="s">
        <v>208</v>
      </c>
      <c r="X250" s="106">
        <v>14</v>
      </c>
      <c r="Y250" s="106">
        <v>156</v>
      </c>
      <c r="Z250" s="106">
        <v>7</v>
      </c>
      <c r="AA250" s="106" t="str">
        <f t="shared" si="8"/>
        <v>נ_14_7_156_36</v>
      </c>
      <c r="AB250" s="293">
        <v>3089.3510901556883</v>
      </c>
    </row>
    <row r="251" spans="13:28">
      <c r="M251" s="106">
        <v>31</v>
      </c>
      <c r="N251" s="106" t="s">
        <v>208</v>
      </c>
      <c r="O251" s="106">
        <v>14</v>
      </c>
      <c r="P251" s="106">
        <v>156</v>
      </c>
      <c r="Q251" s="106">
        <v>7</v>
      </c>
      <c r="R251" s="106" t="str">
        <f t="shared" si="7"/>
        <v>נ_14_7_156_31</v>
      </c>
      <c r="S251" s="293">
        <v>3869.5190668300761</v>
      </c>
      <c r="V251" s="106">
        <v>37</v>
      </c>
      <c r="W251" s="106" t="s">
        <v>208</v>
      </c>
      <c r="X251" s="106">
        <v>14</v>
      </c>
      <c r="Y251" s="106">
        <v>156</v>
      </c>
      <c r="Z251" s="106">
        <v>7</v>
      </c>
      <c r="AA251" s="106" t="str">
        <f t="shared" si="8"/>
        <v>נ_14_7_156_37</v>
      </c>
      <c r="AB251" s="293">
        <v>3151.8974157396542</v>
      </c>
    </row>
    <row r="252" spans="13:28">
      <c r="M252" s="106">
        <v>32</v>
      </c>
      <c r="N252" s="106" t="s">
        <v>208</v>
      </c>
      <c r="O252" s="106">
        <v>14</v>
      </c>
      <c r="P252" s="106">
        <v>156</v>
      </c>
      <c r="Q252" s="106">
        <v>7</v>
      </c>
      <c r="R252" s="106" t="str">
        <f t="shared" si="7"/>
        <v>נ_14_7_156_32</v>
      </c>
      <c r="S252" s="293">
        <v>3928.4107395158444</v>
      </c>
      <c r="V252" s="106">
        <v>38</v>
      </c>
      <c r="W252" s="106" t="s">
        <v>208</v>
      </c>
      <c r="X252" s="106">
        <v>14</v>
      </c>
      <c r="Y252" s="106">
        <v>156</v>
      </c>
      <c r="Z252" s="106">
        <v>7</v>
      </c>
      <c r="AA252" s="106" t="str">
        <f t="shared" si="8"/>
        <v>נ_14_7_156_38</v>
      </c>
      <c r="AB252" s="293">
        <v>3145.7202845863048</v>
      </c>
    </row>
    <row r="253" spans="13:28">
      <c r="M253" s="106">
        <v>33</v>
      </c>
      <c r="N253" s="106" t="s">
        <v>208</v>
      </c>
      <c r="O253" s="106">
        <v>14</v>
      </c>
      <c r="P253" s="106">
        <v>156</v>
      </c>
      <c r="Q253" s="106">
        <v>7</v>
      </c>
      <c r="R253" s="106" t="str">
        <f t="shared" si="7"/>
        <v>נ_14_7_156_33</v>
      </c>
      <c r="S253" s="293">
        <v>3983.200032924336</v>
      </c>
      <c r="V253" s="106">
        <v>39</v>
      </c>
      <c r="W253" s="106" t="s">
        <v>208</v>
      </c>
      <c r="X253" s="106">
        <v>14</v>
      </c>
      <c r="Y253" s="106">
        <v>156</v>
      </c>
      <c r="Z253" s="106">
        <v>7</v>
      </c>
      <c r="AA253" s="106" t="str">
        <f t="shared" si="8"/>
        <v>נ_14_7_156_39</v>
      </c>
      <c r="AB253" s="293">
        <v>3145.2792629047872</v>
      </c>
    </row>
    <row r="254" spans="13:28">
      <c r="M254" s="106">
        <v>34</v>
      </c>
      <c r="N254" s="106" t="s">
        <v>208</v>
      </c>
      <c r="O254" s="106">
        <v>14</v>
      </c>
      <c r="P254" s="106">
        <v>156</v>
      </c>
      <c r="Q254" s="106">
        <v>7</v>
      </c>
      <c r="R254" s="106" t="str">
        <f t="shared" si="7"/>
        <v>נ_14_7_156_34</v>
      </c>
      <c r="S254" s="293">
        <v>4036.1114127827027</v>
      </c>
      <c r="V254" s="106">
        <v>40</v>
      </c>
      <c r="W254" s="106" t="s">
        <v>208</v>
      </c>
      <c r="X254" s="106">
        <v>14</v>
      </c>
      <c r="Y254" s="106">
        <v>156</v>
      </c>
      <c r="Z254" s="106">
        <v>7</v>
      </c>
      <c r="AA254" s="106" t="str">
        <f t="shared" si="8"/>
        <v>נ_14_7_156_40</v>
      </c>
      <c r="AB254" s="293">
        <v>3124.9503774524192</v>
      </c>
    </row>
    <row r="255" spans="13:28">
      <c r="M255" s="106">
        <v>35</v>
      </c>
      <c r="N255" s="106" t="s">
        <v>208</v>
      </c>
      <c r="O255" s="106">
        <v>14</v>
      </c>
      <c r="P255" s="106">
        <v>156</v>
      </c>
      <c r="Q255" s="106">
        <v>7</v>
      </c>
      <c r="R255" s="106" t="str">
        <f t="shared" si="7"/>
        <v>נ_14_7_156_35</v>
      </c>
      <c r="S255" s="293">
        <v>4088.3293766357706</v>
      </c>
      <c r="V255" s="106">
        <v>41</v>
      </c>
      <c r="W255" s="106" t="s">
        <v>208</v>
      </c>
      <c r="X255" s="106">
        <v>14</v>
      </c>
      <c r="Y255" s="106">
        <v>156</v>
      </c>
      <c r="Z255" s="106">
        <v>7</v>
      </c>
      <c r="AA255" s="106" t="str">
        <f t="shared" si="8"/>
        <v>נ_14_7_156_41</v>
      </c>
      <c r="AB255" s="293">
        <v>3201.678151583581</v>
      </c>
    </row>
    <row r="256" spans="13:28">
      <c r="M256" s="106">
        <v>36</v>
      </c>
      <c r="N256" s="106" t="s">
        <v>208</v>
      </c>
      <c r="O256" s="106">
        <v>14</v>
      </c>
      <c r="P256" s="106">
        <v>156</v>
      </c>
      <c r="Q256" s="106">
        <v>7</v>
      </c>
      <c r="R256" s="106" t="str">
        <f t="shared" si="7"/>
        <v>נ_14_7_156_36</v>
      </c>
      <c r="S256" s="293">
        <v>4139.743596105498</v>
      </c>
      <c r="V256" s="106">
        <v>42</v>
      </c>
      <c r="W256" s="106" t="s">
        <v>208</v>
      </c>
      <c r="X256" s="106">
        <v>14</v>
      </c>
      <c r="Y256" s="106">
        <v>156</v>
      </c>
      <c r="Z256" s="106">
        <v>7</v>
      </c>
      <c r="AA256" s="106" t="str">
        <f t="shared" si="8"/>
        <v>נ_14_7_156_42</v>
      </c>
      <c r="AB256" s="293">
        <v>3199.5912479958479</v>
      </c>
    </row>
    <row r="257" spans="13:28">
      <c r="M257" s="106">
        <v>37</v>
      </c>
      <c r="N257" s="106" t="s">
        <v>208</v>
      </c>
      <c r="O257" s="106">
        <v>14</v>
      </c>
      <c r="P257" s="106">
        <v>156</v>
      </c>
      <c r="Q257" s="106">
        <v>7</v>
      </c>
      <c r="R257" s="106" t="str">
        <f t="shared" si="7"/>
        <v>נ_14_7_156_37</v>
      </c>
      <c r="S257" s="293">
        <v>4191.8126962859596</v>
      </c>
      <c r="V257" s="106">
        <v>43</v>
      </c>
      <c r="W257" s="106" t="s">
        <v>208</v>
      </c>
      <c r="X257" s="106">
        <v>14</v>
      </c>
      <c r="Y257" s="106">
        <v>156</v>
      </c>
      <c r="Z257" s="106">
        <v>7</v>
      </c>
      <c r="AA257" s="106" t="str">
        <f t="shared" si="8"/>
        <v>נ_14_7_156_43</v>
      </c>
      <c r="AB257" s="293">
        <v>3296.8768615119784</v>
      </c>
    </row>
    <row r="258" spans="13:28">
      <c r="M258" s="106">
        <v>38</v>
      </c>
      <c r="N258" s="106" t="s">
        <v>208</v>
      </c>
      <c r="O258" s="106">
        <v>14</v>
      </c>
      <c r="P258" s="106">
        <v>156</v>
      </c>
      <c r="Q258" s="106">
        <v>7</v>
      </c>
      <c r="R258" s="106" t="str">
        <f t="shared" si="7"/>
        <v>נ_14_7_156_38</v>
      </c>
      <c r="S258" s="293">
        <v>4244.6135591247603</v>
      </c>
      <c r="V258" s="106">
        <v>44</v>
      </c>
      <c r="W258" s="106" t="s">
        <v>208</v>
      </c>
      <c r="X258" s="106">
        <v>14</v>
      </c>
      <c r="Y258" s="106">
        <v>156</v>
      </c>
      <c r="Z258" s="106">
        <v>7</v>
      </c>
      <c r="AA258" s="106" t="str">
        <f t="shared" si="8"/>
        <v>נ_14_7_156_44</v>
      </c>
      <c r="AB258" s="293">
        <v>3392.1421845807372</v>
      </c>
    </row>
    <row r="259" spans="13:28">
      <c r="M259" s="106">
        <v>39</v>
      </c>
      <c r="N259" s="106" t="s">
        <v>208</v>
      </c>
      <c r="O259" s="106">
        <v>14</v>
      </c>
      <c r="P259" s="106">
        <v>156</v>
      </c>
      <c r="Q259" s="106">
        <v>7</v>
      </c>
      <c r="R259" s="106" t="str">
        <f t="shared" si="7"/>
        <v>נ_14_7_156_39</v>
      </c>
      <c r="S259" s="293">
        <v>4301.7258686688247</v>
      </c>
      <c r="V259" s="106">
        <v>45</v>
      </c>
      <c r="W259" s="106" t="s">
        <v>208</v>
      </c>
      <c r="X259" s="106">
        <v>14</v>
      </c>
      <c r="Y259" s="106">
        <v>156</v>
      </c>
      <c r="Z259" s="106">
        <v>7</v>
      </c>
      <c r="AA259" s="106" t="str">
        <f t="shared" si="8"/>
        <v>נ_14_7_156_45</v>
      </c>
      <c r="AB259" s="293">
        <v>3474.5123593954468</v>
      </c>
    </row>
    <row r="260" spans="13:28">
      <c r="M260" s="106">
        <v>40</v>
      </c>
      <c r="N260" s="106" t="s">
        <v>208</v>
      </c>
      <c r="O260" s="106">
        <v>14</v>
      </c>
      <c r="P260" s="106">
        <v>156</v>
      </c>
      <c r="Q260" s="106">
        <v>7</v>
      </c>
      <c r="R260" s="106" t="str">
        <f t="shared" si="7"/>
        <v>נ_14_7_156_40</v>
      </c>
      <c r="S260" s="293">
        <v>4363.3348849757867</v>
      </c>
      <c r="V260" s="106">
        <v>46</v>
      </c>
      <c r="W260" s="106" t="s">
        <v>208</v>
      </c>
      <c r="X260" s="106">
        <v>14</v>
      </c>
      <c r="Y260" s="106">
        <v>156</v>
      </c>
      <c r="Z260" s="106">
        <v>7</v>
      </c>
      <c r="AA260" s="106" t="str">
        <f t="shared" si="8"/>
        <v>נ_14_7_156_46</v>
      </c>
      <c r="AB260" s="293">
        <v>3662.5989851545892</v>
      </c>
    </row>
    <row r="261" spans="13:28">
      <c r="M261" s="106">
        <v>41</v>
      </c>
      <c r="N261" s="106" t="s">
        <v>208</v>
      </c>
      <c r="O261" s="106">
        <v>14</v>
      </c>
      <c r="P261" s="106">
        <v>156</v>
      </c>
      <c r="Q261" s="106">
        <v>7</v>
      </c>
      <c r="R261" s="106" t="str">
        <f t="shared" si="7"/>
        <v>נ_14_7_156_41</v>
      </c>
      <c r="S261" s="293">
        <v>4431.0263231301715</v>
      </c>
      <c r="V261" s="106">
        <v>47</v>
      </c>
      <c r="W261" s="106" t="s">
        <v>208</v>
      </c>
      <c r="X261" s="106">
        <v>14</v>
      </c>
      <c r="Y261" s="106">
        <v>156</v>
      </c>
      <c r="Z261" s="106">
        <v>7</v>
      </c>
      <c r="AA261" s="106" t="str">
        <f t="shared" si="8"/>
        <v>נ_14_7_156_47</v>
      </c>
      <c r="AB261" s="293">
        <v>3856.5444869671019</v>
      </c>
    </row>
    <row r="262" spans="13:28">
      <c r="M262" s="106">
        <v>42</v>
      </c>
      <c r="N262" s="106" t="s">
        <v>208</v>
      </c>
      <c r="O262" s="106">
        <v>14</v>
      </c>
      <c r="P262" s="106">
        <v>156</v>
      </c>
      <c r="Q262" s="106">
        <v>7</v>
      </c>
      <c r="R262" s="106" t="str">
        <f t="shared" ref="R262:R325" si="9">N262&amp;"_"&amp;O262&amp;"_"&amp;Q262&amp;"_"&amp;P262&amp;"_"&amp;M262</f>
        <v>נ_14_7_156_42</v>
      </c>
      <c r="S262" s="293">
        <v>4500.2063025668949</v>
      </c>
      <c r="V262" s="106">
        <v>48</v>
      </c>
      <c r="W262" s="106" t="s">
        <v>208</v>
      </c>
      <c r="X262" s="106">
        <v>14</v>
      </c>
      <c r="Y262" s="106">
        <v>156</v>
      </c>
      <c r="Z262" s="106">
        <v>7</v>
      </c>
      <c r="AA262" s="106" t="str">
        <f t="shared" si="8"/>
        <v>נ_14_7_156_48</v>
      </c>
      <c r="AB262" s="293">
        <v>3916.2173808412804</v>
      </c>
    </row>
    <row r="263" spans="13:28">
      <c r="M263" s="106">
        <v>43</v>
      </c>
      <c r="N263" s="106" t="s">
        <v>208</v>
      </c>
      <c r="O263" s="106">
        <v>14</v>
      </c>
      <c r="P263" s="106">
        <v>156</v>
      </c>
      <c r="Q263" s="106">
        <v>7</v>
      </c>
      <c r="R263" s="106" t="str">
        <f t="shared" si="9"/>
        <v>נ_14_7_156_43</v>
      </c>
      <c r="S263" s="293">
        <v>4575.5542979391139</v>
      </c>
      <c r="V263" s="106">
        <v>49</v>
      </c>
      <c r="W263" s="106" t="s">
        <v>208</v>
      </c>
      <c r="X263" s="106">
        <v>14</v>
      </c>
      <c r="Y263" s="106">
        <v>156</v>
      </c>
      <c r="Z263" s="106">
        <v>7</v>
      </c>
      <c r="AA263" s="106" t="str">
        <f t="shared" ref="AA263:AA326" si="10">W263&amp;"_"&amp;X263&amp;"_"&amp;Z263&amp;"_"&amp;Y263&amp;"_"&amp;V263</f>
        <v>נ_14_7_156_49</v>
      </c>
      <c r="AB263" s="293">
        <v>3928.465148923156</v>
      </c>
    </row>
    <row r="264" spans="13:28">
      <c r="M264" s="106">
        <v>44</v>
      </c>
      <c r="N264" s="106" t="s">
        <v>208</v>
      </c>
      <c r="O264" s="106">
        <v>14</v>
      </c>
      <c r="P264" s="106">
        <v>156</v>
      </c>
      <c r="Q264" s="106">
        <v>7</v>
      </c>
      <c r="R264" s="106" t="str">
        <f t="shared" si="9"/>
        <v>נ_14_7_156_44</v>
      </c>
      <c r="S264" s="293">
        <v>4652.0848309776293</v>
      </c>
      <c r="V264" s="106">
        <v>50</v>
      </c>
      <c r="W264" s="106" t="s">
        <v>208</v>
      </c>
      <c r="X264" s="106">
        <v>14</v>
      </c>
      <c r="Y264" s="106">
        <v>156</v>
      </c>
      <c r="Z264" s="106">
        <v>7</v>
      </c>
      <c r="AA264" s="106" t="str">
        <f t="shared" si="10"/>
        <v>נ_14_7_156_50</v>
      </c>
      <c r="AB264" s="293">
        <v>3974.4646094428635</v>
      </c>
    </row>
    <row r="265" spans="13:28">
      <c r="M265" s="106">
        <v>45</v>
      </c>
      <c r="N265" s="106" t="s">
        <v>208</v>
      </c>
      <c r="O265" s="106">
        <v>14</v>
      </c>
      <c r="P265" s="106">
        <v>156</v>
      </c>
      <c r="Q265" s="106">
        <v>7</v>
      </c>
      <c r="R265" s="106" t="str">
        <f t="shared" si="9"/>
        <v>נ_14_7_156_45</v>
      </c>
      <c r="S265" s="293">
        <v>4730.1327362766824</v>
      </c>
      <c r="V265" s="106">
        <v>51</v>
      </c>
      <c r="W265" s="106" t="s">
        <v>208</v>
      </c>
      <c r="X265" s="106">
        <v>14</v>
      </c>
      <c r="Y265" s="106">
        <v>156</v>
      </c>
      <c r="Z265" s="106">
        <v>7</v>
      </c>
      <c r="AA265" s="106" t="str">
        <f t="shared" si="10"/>
        <v>נ_14_7_156_51</v>
      </c>
      <c r="AB265" s="293">
        <v>3965.7067936140038</v>
      </c>
    </row>
    <row r="266" spans="13:28">
      <c r="M266" s="106">
        <v>46</v>
      </c>
      <c r="N266" s="106" t="s">
        <v>208</v>
      </c>
      <c r="O266" s="106">
        <v>14</v>
      </c>
      <c r="P266" s="106">
        <v>156</v>
      </c>
      <c r="Q266" s="106">
        <v>7</v>
      </c>
      <c r="R266" s="106" t="str">
        <f t="shared" si="9"/>
        <v>נ_14_7_156_46</v>
      </c>
      <c r="S266" s="293">
        <v>4810.7747140133006</v>
      </c>
      <c r="V266" s="106">
        <v>52</v>
      </c>
      <c r="W266" s="106" t="s">
        <v>208</v>
      </c>
      <c r="X266" s="106">
        <v>14</v>
      </c>
      <c r="Y266" s="106">
        <v>156</v>
      </c>
      <c r="Z266" s="106">
        <v>7</v>
      </c>
      <c r="AA266" s="106" t="str">
        <f t="shared" si="10"/>
        <v>נ_14_7_156_52</v>
      </c>
      <c r="AB266" s="293">
        <v>4122.0726759336603</v>
      </c>
    </row>
    <row r="267" spans="13:28">
      <c r="M267" s="106">
        <v>47</v>
      </c>
      <c r="N267" s="106" t="s">
        <v>208</v>
      </c>
      <c r="O267" s="106">
        <v>14</v>
      </c>
      <c r="P267" s="106">
        <v>156</v>
      </c>
      <c r="Q267" s="106">
        <v>7</v>
      </c>
      <c r="R267" s="106" t="str">
        <f t="shared" si="9"/>
        <v>נ_14_7_156_47</v>
      </c>
      <c r="S267" s="293">
        <v>4887.5849393861072</v>
      </c>
      <c r="V267" s="106">
        <v>53</v>
      </c>
      <c r="W267" s="106" t="s">
        <v>208</v>
      </c>
      <c r="X267" s="106">
        <v>14</v>
      </c>
      <c r="Y267" s="106">
        <v>156</v>
      </c>
      <c r="Z267" s="106">
        <v>7</v>
      </c>
      <c r="AA267" s="106" t="str">
        <f t="shared" si="10"/>
        <v>נ_14_7_156_53</v>
      </c>
      <c r="AB267" s="293">
        <v>4277.1412683503986</v>
      </c>
    </row>
    <row r="268" spans="13:28">
      <c r="M268" s="106">
        <v>48</v>
      </c>
      <c r="N268" s="106" t="s">
        <v>208</v>
      </c>
      <c r="O268" s="106">
        <v>14</v>
      </c>
      <c r="P268" s="106">
        <v>156</v>
      </c>
      <c r="Q268" s="106">
        <v>7</v>
      </c>
      <c r="R268" s="106" t="str">
        <f t="shared" si="9"/>
        <v>נ_14_7_156_48</v>
      </c>
      <c r="S268" s="293">
        <v>4959.6683756582397</v>
      </c>
      <c r="V268" s="106">
        <v>54</v>
      </c>
      <c r="W268" s="106" t="s">
        <v>208</v>
      </c>
      <c r="X268" s="106">
        <v>14</v>
      </c>
      <c r="Y268" s="106">
        <v>156</v>
      </c>
      <c r="Z268" s="106">
        <v>7</v>
      </c>
      <c r="AA268" s="106" t="str">
        <f t="shared" si="10"/>
        <v>נ_14_7_156_54</v>
      </c>
      <c r="AB268" s="293">
        <v>4430.0738170216428</v>
      </c>
    </row>
    <row r="269" spans="13:28">
      <c r="M269" s="106">
        <v>49</v>
      </c>
      <c r="N269" s="106" t="s">
        <v>208</v>
      </c>
      <c r="O269" s="106">
        <v>14</v>
      </c>
      <c r="P269" s="106">
        <v>156</v>
      </c>
      <c r="Q269" s="106">
        <v>7</v>
      </c>
      <c r="R269" s="106" t="str">
        <f t="shared" si="9"/>
        <v>נ_14_7_156_49</v>
      </c>
      <c r="S269" s="293">
        <v>5035.8286773293785</v>
      </c>
      <c r="V269" s="106">
        <v>55</v>
      </c>
      <c r="W269" s="106" t="s">
        <v>208</v>
      </c>
      <c r="X269" s="106">
        <v>14</v>
      </c>
      <c r="Y269" s="106">
        <v>156</v>
      </c>
      <c r="Z269" s="106">
        <v>7</v>
      </c>
      <c r="AA269" s="106" t="str">
        <f t="shared" si="10"/>
        <v>נ_14_7_156_55</v>
      </c>
      <c r="AB269" s="293">
        <v>4767.280526858076</v>
      </c>
    </row>
    <row r="270" spans="13:28">
      <c r="M270" s="106">
        <v>50</v>
      </c>
      <c r="N270" s="106" t="s">
        <v>208</v>
      </c>
      <c r="O270" s="106">
        <v>14</v>
      </c>
      <c r="P270" s="106">
        <v>156</v>
      </c>
      <c r="Q270" s="106">
        <v>7</v>
      </c>
      <c r="R270" s="106" t="str">
        <f t="shared" si="9"/>
        <v>נ_14_7_156_50</v>
      </c>
      <c r="S270" s="293">
        <v>5120.335760699988</v>
      </c>
      <c r="V270" s="106">
        <v>56</v>
      </c>
      <c r="W270" s="106" t="s">
        <v>208</v>
      </c>
      <c r="X270" s="106">
        <v>14</v>
      </c>
      <c r="Y270" s="106">
        <v>156</v>
      </c>
      <c r="Z270" s="106">
        <v>7</v>
      </c>
      <c r="AA270" s="106" t="str">
        <f t="shared" si="10"/>
        <v>נ_14_7_156_56</v>
      </c>
      <c r="AB270" s="293">
        <v>5002.761661428126</v>
      </c>
    </row>
    <row r="271" spans="13:28">
      <c r="M271" s="106">
        <v>51</v>
      </c>
      <c r="N271" s="106" t="s">
        <v>208</v>
      </c>
      <c r="O271" s="106">
        <v>14</v>
      </c>
      <c r="P271" s="106">
        <v>156</v>
      </c>
      <c r="Q271" s="106">
        <v>7</v>
      </c>
      <c r="R271" s="106" t="str">
        <f t="shared" si="9"/>
        <v>נ_14_7_156_51</v>
      </c>
      <c r="S271" s="293">
        <v>5212.1552347945781</v>
      </c>
      <c r="V271" s="106">
        <v>57</v>
      </c>
      <c r="W271" s="106" t="s">
        <v>208</v>
      </c>
      <c r="X271" s="106">
        <v>14</v>
      </c>
      <c r="Y271" s="106">
        <v>156</v>
      </c>
      <c r="Z271" s="106">
        <v>7</v>
      </c>
      <c r="AA271" s="106" t="str">
        <f t="shared" si="10"/>
        <v>נ_14_7_156_57</v>
      </c>
      <c r="AB271" s="293">
        <v>5502.8263386062772</v>
      </c>
    </row>
    <row r="272" spans="13:28">
      <c r="M272" s="106">
        <v>52</v>
      </c>
      <c r="N272" s="106" t="s">
        <v>208</v>
      </c>
      <c r="O272" s="106">
        <v>14</v>
      </c>
      <c r="P272" s="106">
        <v>156</v>
      </c>
      <c r="Q272" s="106">
        <v>7</v>
      </c>
      <c r="R272" s="106" t="str">
        <f t="shared" si="9"/>
        <v>נ_14_7_156_52</v>
      </c>
      <c r="S272" s="293">
        <v>5317.278301341632</v>
      </c>
      <c r="V272" s="106">
        <v>58</v>
      </c>
      <c r="W272" s="106" t="s">
        <v>208</v>
      </c>
      <c r="X272" s="106">
        <v>14</v>
      </c>
      <c r="Y272" s="106">
        <v>156</v>
      </c>
      <c r="Z272" s="106">
        <v>7</v>
      </c>
      <c r="AA272" s="106" t="str">
        <f t="shared" si="10"/>
        <v>נ_14_7_156_58</v>
      </c>
      <c r="AB272" s="293">
        <v>6009.3253137221782</v>
      </c>
    </row>
    <row r="273" spans="13:28">
      <c r="M273" s="106">
        <v>53</v>
      </c>
      <c r="N273" s="106" t="s">
        <v>208</v>
      </c>
      <c r="O273" s="106">
        <v>14</v>
      </c>
      <c r="P273" s="106">
        <v>156</v>
      </c>
      <c r="Q273" s="106">
        <v>7</v>
      </c>
      <c r="R273" s="106" t="str">
        <f t="shared" si="9"/>
        <v>נ_14_7_156_53</v>
      </c>
      <c r="S273" s="293">
        <v>5424.2468362112941</v>
      </c>
      <c r="V273" s="106">
        <v>59</v>
      </c>
      <c r="W273" s="106" t="s">
        <v>208</v>
      </c>
      <c r="X273" s="106">
        <v>14</v>
      </c>
      <c r="Y273" s="106">
        <v>156</v>
      </c>
      <c r="Z273" s="106">
        <v>7</v>
      </c>
      <c r="AA273" s="106" t="str">
        <f t="shared" si="10"/>
        <v>נ_14_7_156_59</v>
      </c>
      <c r="AB273" s="293">
        <v>5988.1191785107976</v>
      </c>
    </row>
    <row r="274" spans="13:28">
      <c r="M274" s="106">
        <v>54</v>
      </c>
      <c r="N274" s="106" t="s">
        <v>208</v>
      </c>
      <c r="O274" s="106">
        <v>14</v>
      </c>
      <c r="P274" s="106">
        <v>156</v>
      </c>
      <c r="Q274" s="106">
        <v>7</v>
      </c>
      <c r="R274" s="106" t="str">
        <f t="shared" si="9"/>
        <v>נ_14_7_156_54</v>
      </c>
      <c r="S274" s="293">
        <v>5533.746277646238</v>
      </c>
      <c r="V274" s="106">
        <v>60</v>
      </c>
      <c r="W274" s="106" t="s">
        <v>208</v>
      </c>
      <c r="X274" s="106">
        <v>14</v>
      </c>
      <c r="Y274" s="106">
        <v>156</v>
      </c>
      <c r="Z274" s="106">
        <v>7</v>
      </c>
      <c r="AA274" s="106" t="str">
        <f t="shared" si="10"/>
        <v>נ_14_7_156_60</v>
      </c>
      <c r="AB274" s="293">
        <v>6423.4581228454008</v>
      </c>
    </row>
    <row r="275" spans="13:28">
      <c r="M275" s="106">
        <v>55</v>
      </c>
      <c r="N275" s="106" t="s">
        <v>208</v>
      </c>
      <c r="O275" s="106">
        <v>14</v>
      </c>
      <c r="P275" s="106">
        <v>156</v>
      </c>
      <c r="Q275" s="106">
        <v>7</v>
      </c>
      <c r="R275" s="106" t="str">
        <f t="shared" si="9"/>
        <v>נ_14_7_156_55</v>
      </c>
      <c r="S275" s="293">
        <v>5646.7718907229473</v>
      </c>
      <c r="V275" s="106">
        <v>61</v>
      </c>
      <c r="W275" s="106" t="s">
        <v>208</v>
      </c>
      <c r="X275" s="106">
        <v>14</v>
      </c>
      <c r="Y275" s="106">
        <v>156</v>
      </c>
      <c r="Z275" s="106">
        <v>7</v>
      </c>
      <c r="AA275" s="106" t="str">
        <f t="shared" si="10"/>
        <v>נ_14_7_156_61</v>
      </c>
      <c r="AB275" s="293">
        <v>6554.3943646104763</v>
      </c>
    </row>
    <row r="276" spans="13:28">
      <c r="M276" s="106">
        <v>56</v>
      </c>
      <c r="N276" s="106" t="s">
        <v>208</v>
      </c>
      <c r="O276" s="106">
        <v>14</v>
      </c>
      <c r="P276" s="106">
        <v>156</v>
      </c>
      <c r="Q276" s="106">
        <v>7</v>
      </c>
      <c r="R276" s="106" t="str">
        <f t="shared" si="9"/>
        <v>נ_14_7_156_56</v>
      </c>
      <c r="S276" s="293">
        <v>5744.8139345806221</v>
      </c>
      <c r="V276" s="106">
        <v>62</v>
      </c>
      <c r="W276" s="106" t="s">
        <v>208</v>
      </c>
      <c r="X276" s="106">
        <v>14</v>
      </c>
      <c r="Y276" s="106">
        <v>156</v>
      </c>
      <c r="Z276" s="106">
        <v>7</v>
      </c>
      <c r="AA276" s="106" t="str">
        <f t="shared" si="10"/>
        <v>נ_14_7_156_62</v>
      </c>
      <c r="AB276" s="293">
        <v>6675.5278866519502</v>
      </c>
    </row>
    <row r="277" spans="13:28">
      <c r="M277" s="106">
        <v>57</v>
      </c>
      <c r="N277" s="106" t="s">
        <v>208</v>
      </c>
      <c r="O277" s="106">
        <v>14</v>
      </c>
      <c r="P277" s="106">
        <v>156</v>
      </c>
      <c r="Q277" s="106">
        <v>7</v>
      </c>
      <c r="R277" s="106" t="str">
        <f t="shared" si="9"/>
        <v>נ_14_7_156_57</v>
      </c>
      <c r="S277" s="293">
        <v>5835.5322271675013</v>
      </c>
      <c r="V277" s="106">
        <v>63</v>
      </c>
      <c r="W277" s="106" t="s">
        <v>208</v>
      </c>
      <c r="X277" s="106">
        <v>14</v>
      </c>
      <c r="Y277" s="106">
        <v>156</v>
      </c>
      <c r="Z277" s="106">
        <v>7</v>
      </c>
      <c r="AA277" s="106" t="str">
        <f t="shared" si="10"/>
        <v>נ_14_7_156_63</v>
      </c>
      <c r="AB277" s="293">
        <v>6725.5911578878713</v>
      </c>
    </row>
    <row r="278" spans="13:28">
      <c r="M278" s="106">
        <v>58</v>
      </c>
      <c r="N278" s="106" t="s">
        <v>208</v>
      </c>
      <c r="O278" s="106">
        <v>14</v>
      </c>
      <c r="P278" s="106">
        <v>156</v>
      </c>
      <c r="Q278" s="106">
        <v>7</v>
      </c>
      <c r="R278" s="106" t="str">
        <f t="shared" si="9"/>
        <v>נ_14_7_156_58</v>
      </c>
      <c r="S278" s="293">
        <v>5883.1532368784756</v>
      </c>
      <c r="V278" s="106">
        <v>64</v>
      </c>
      <c r="W278" s="106" t="s">
        <v>208</v>
      </c>
      <c r="X278" s="106">
        <v>14</v>
      </c>
      <c r="Y278" s="106">
        <v>156</v>
      </c>
      <c r="Z278" s="106">
        <v>7</v>
      </c>
      <c r="AA278" s="106" t="str">
        <f t="shared" si="10"/>
        <v>נ_14_7_156_64</v>
      </c>
      <c r="AB278" s="293">
        <v>6100.5361707406701</v>
      </c>
    </row>
    <row r="279" spans="13:28">
      <c r="M279" s="106">
        <v>59</v>
      </c>
      <c r="N279" s="106" t="s">
        <v>208</v>
      </c>
      <c r="O279" s="106">
        <v>14</v>
      </c>
      <c r="P279" s="106">
        <v>156</v>
      </c>
      <c r="Q279" s="106">
        <v>7</v>
      </c>
      <c r="R279" s="106" t="str">
        <f t="shared" si="9"/>
        <v>נ_14_7_156_59</v>
      </c>
      <c r="S279" s="293">
        <v>5871.3058262016621</v>
      </c>
      <c r="V279" s="106">
        <v>65</v>
      </c>
      <c r="W279" s="106" t="s">
        <v>208</v>
      </c>
      <c r="X279" s="106">
        <v>14</v>
      </c>
      <c r="Y279" s="106">
        <v>156</v>
      </c>
      <c r="Z279" s="106">
        <v>7</v>
      </c>
      <c r="AA279" s="106" t="str">
        <f t="shared" si="10"/>
        <v>נ_14_7_156_65</v>
      </c>
      <c r="AB279" s="293">
        <v>5346.3479453161126</v>
      </c>
    </row>
    <row r="280" spans="13:28">
      <c r="M280" s="106">
        <v>60</v>
      </c>
      <c r="N280" s="106" t="s">
        <v>208</v>
      </c>
      <c r="O280" s="106">
        <v>14</v>
      </c>
      <c r="P280" s="106">
        <v>156</v>
      </c>
      <c r="Q280" s="106">
        <v>7</v>
      </c>
      <c r="R280" s="106" t="str">
        <f t="shared" si="9"/>
        <v>נ_14_7_156_60</v>
      </c>
      <c r="S280" s="293">
        <v>5859.4151191336387</v>
      </c>
      <c r="V280" s="106">
        <v>66</v>
      </c>
      <c r="W280" s="106" t="s">
        <v>208</v>
      </c>
      <c r="X280" s="106">
        <v>14</v>
      </c>
      <c r="Y280" s="106">
        <v>156</v>
      </c>
      <c r="Z280" s="106">
        <v>7</v>
      </c>
      <c r="AA280" s="106" t="str">
        <f t="shared" si="10"/>
        <v>נ_14_7_156_66</v>
      </c>
      <c r="AB280" s="293">
        <v>3091.8567704778334</v>
      </c>
    </row>
    <row r="281" spans="13:28">
      <c r="M281" s="106">
        <v>61</v>
      </c>
      <c r="N281" s="106" t="s">
        <v>208</v>
      </c>
      <c r="O281" s="106">
        <v>14</v>
      </c>
      <c r="P281" s="106">
        <v>156</v>
      </c>
      <c r="Q281" s="106">
        <v>7</v>
      </c>
      <c r="R281" s="106" t="str">
        <f t="shared" si="9"/>
        <v>נ_14_7_156_61</v>
      </c>
      <c r="S281" s="293">
        <v>5763.6358431831795</v>
      </c>
      <c r="V281" s="106">
        <v>20</v>
      </c>
      <c r="W281" s="106" t="s">
        <v>207</v>
      </c>
      <c r="X281" s="106">
        <v>14</v>
      </c>
      <c r="Y281" s="106">
        <v>104</v>
      </c>
      <c r="Z281" s="106">
        <v>7</v>
      </c>
      <c r="AA281" s="106" t="str">
        <f t="shared" si="10"/>
        <v>ז_14_7_104_20</v>
      </c>
      <c r="AB281" s="293">
        <v>251.27065098770464</v>
      </c>
    </row>
    <row r="282" spans="13:28">
      <c r="M282" s="106">
        <v>62</v>
      </c>
      <c r="N282" s="106" t="s">
        <v>208</v>
      </c>
      <c r="O282" s="106">
        <v>14</v>
      </c>
      <c r="P282" s="106">
        <v>156</v>
      </c>
      <c r="Q282" s="106">
        <v>7</v>
      </c>
      <c r="R282" s="106" t="str">
        <f t="shared" si="9"/>
        <v>נ_14_7_156_62</v>
      </c>
      <c r="S282" s="293">
        <v>5600.8138544802296</v>
      </c>
      <c r="V282" s="106">
        <v>20</v>
      </c>
      <c r="W282" s="106" t="s">
        <v>208</v>
      </c>
      <c r="X282" s="106">
        <v>14</v>
      </c>
      <c r="Y282" s="106">
        <v>104</v>
      </c>
      <c r="Z282" s="106">
        <v>7</v>
      </c>
      <c r="AA282" s="106" t="str">
        <f t="shared" si="10"/>
        <v>נ_14_7_104_20</v>
      </c>
      <c r="AB282" s="293">
        <v>310.77715565166199</v>
      </c>
    </row>
    <row r="283" spans="13:28">
      <c r="M283" s="106">
        <v>63</v>
      </c>
      <c r="N283" s="106" t="s">
        <v>208</v>
      </c>
      <c r="O283" s="106">
        <v>14</v>
      </c>
      <c r="P283" s="106">
        <v>156</v>
      </c>
      <c r="Q283" s="106">
        <v>7</v>
      </c>
      <c r="R283" s="106" t="str">
        <f t="shared" si="9"/>
        <v>נ_14_7_156_63</v>
      </c>
      <c r="S283" s="293">
        <v>5323.6760678026212</v>
      </c>
      <c r="V283" s="106">
        <v>20</v>
      </c>
      <c r="W283" s="106" t="s">
        <v>207</v>
      </c>
      <c r="X283" s="106">
        <v>14</v>
      </c>
      <c r="Y283" s="106">
        <v>52</v>
      </c>
      <c r="Z283" s="106">
        <v>7</v>
      </c>
      <c r="AA283" s="106" t="str">
        <f t="shared" si="10"/>
        <v>ז_14_7_52_20</v>
      </c>
      <c r="AB283" s="293">
        <v>196.70045424583071</v>
      </c>
    </row>
    <row r="284" spans="13:28">
      <c r="M284" s="106">
        <v>64</v>
      </c>
      <c r="N284" s="106" t="s">
        <v>208</v>
      </c>
      <c r="O284" s="106">
        <v>14</v>
      </c>
      <c r="P284" s="106">
        <v>156</v>
      </c>
      <c r="Q284" s="106">
        <v>7</v>
      </c>
      <c r="R284" s="106" t="str">
        <f t="shared" si="9"/>
        <v>נ_14_7_156_64</v>
      </c>
      <c r="S284" s="293">
        <v>4843.4184187039182</v>
      </c>
      <c r="V284" s="106">
        <v>20</v>
      </c>
      <c r="W284" s="106" t="s">
        <v>208</v>
      </c>
      <c r="X284" s="106">
        <v>14</v>
      </c>
      <c r="Y284" s="106">
        <v>52</v>
      </c>
      <c r="Z284" s="106">
        <v>7</v>
      </c>
      <c r="AA284" s="106" t="str">
        <f t="shared" si="10"/>
        <v>נ_14_7_52_20</v>
      </c>
      <c r="AB284" s="293">
        <v>231.25000549390597</v>
      </c>
    </row>
    <row r="285" spans="13:28">
      <c r="M285" s="106">
        <v>65</v>
      </c>
      <c r="N285" s="106" t="s">
        <v>208</v>
      </c>
      <c r="O285" s="106">
        <v>14</v>
      </c>
      <c r="P285" s="106">
        <v>156</v>
      </c>
      <c r="Q285" s="106">
        <v>7</v>
      </c>
      <c r="R285" s="106" t="str">
        <f t="shared" si="9"/>
        <v>נ_14_7_156_65</v>
      </c>
      <c r="S285" s="293">
        <v>4207.0893275246754</v>
      </c>
      <c r="V285" s="106">
        <v>20</v>
      </c>
      <c r="W285" s="106" t="s">
        <v>207</v>
      </c>
      <c r="X285" s="106">
        <v>14</v>
      </c>
      <c r="Y285" s="106">
        <v>156</v>
      </c>
      <c r="Z285" s="106">
        <v>7</v>
      </c>
      <c r="AA285" s="106" t="str">
        <f t="shared" si="10"/>
        <v>ז_14_7_156_20</v>
      </c>
      <c r="AB285" s="293">
        <v>283.06778223942558</v>
      </c>
    </row>
    <row r="286" spans="13:28">
      <c r="M286" s="106">
        <v>66</v>
      </c>
      <c r="N286" s="106" t="s">
        <v>208</v>
      </c>
      <c r="O286" s="106">
        <v>14</v>
      </c>
      <c r="P286" s="106">
        <v>156</v>
      </c>
      <c r="Q286" s="106">
        <v>7</v>
      </c>
      <c r="R286" s="106" t="str">
        <f t="shared" si="9"/>
        <v>נ_14_7_156_66</v>
      </c>
      <c r="S286" s="293">
        <v>3069.7945916874714</v>
      </c>
      <c r="V286" s="106">
        <v>20</v>
      </c>
      <c r="W286" s="106" t="s">
        <v>208</v>
      </c>
      <c r="X286" s="106">
        <v>14</v>
      </c>
      <c r="Y286" s="106">
        <v>156</v>
      </c>
      <c r="Z286" s="106">
        <v>7</v>
      </c>
      <c r="AA286" s="106" t="str">
        <f t="shared" si="10"/>
        <v>נ_14_7_156_20</v>
      </c>
      <c r="AB286" s="293">
        <v>357.7636972365716</v>
      </c>
    </row>
    <row r="287" spans="13:28">
      <c r="M287" s="106">
        <v>20</v>
      </c>
      <c r="N287" s="106" t="s">
        <v>207</v>
      </c>
      <c r="O287" s="106">
        <v>14</v>
      </c>
      <c r="P287" s="106">
        <v>52</v>
      </c>
      <c r="Q287" s="106">
        <v>14</v>
      </c>
      <c r="R287" s="106" t="str">
        <f t="shared" si="9"/>
        <v>ז_14_14_52_20</v>
      </c>
      <c r="S287" s="293">
        <v>1558.1031517775866</v>
      </c>
      <c r="V287" s="106">
        <v>20</v>
      </c>
      <c r="W287" s="106" t="s">
        <v>207</v>
      </c>
      <c r="X287" s="106">
        <v>14</v>
      </c>
      <c r="Y287" s="106">
        <v>52</v>
      </c>
      <c r="Z287" s="106">
        <v>14</v>
      </c>
      <c r="AA287" s="106" t="str">
        <f t="shared" si="10"/>
        <v>ז_14_14_52_20</v>
      </c>
      <c r="AB287" s="293">
        <v>194.74802257530806</v>
      </c>
    </row>
    <row r="288" spans="13:28">
      <c r="M288" s="106">
        <v>21</v>
      </c>
      <c r="N288" s="106" t="s">
        <v>207</v>
      </c>
      <c r="O288" s="106">
        <v>14</v>
      </c>
      <c r="P288" s="106">
        <v>52</v>
      </c>
      <c r="Q288" s="106">
        <v>14</v>
      </c>
      <c r="R288" s="106" t="str">
        <f t="shared" si="9"/>
        <v>ז_14_14_52_21</v>
      </c>
      <c r="S288" s="293">
        <v>1608.7920492339651</v>
      </c>
      <c r="V288" s="106">
        <v>21</v>
      </c>
      <c r="W288" s="106" t="s">
        <v>207</v>
      </c>
      <c r="X288" s="106">
        <v>14</v>
      </c>
      <c r="Y288" s="106">
        <v>52</v>
      </c>
      <c r="Z288" s="106">
        <v>14</v>
      </c>
      <c r="AA288" s="106" t="str">
        <f t="shared" si="10"/>
        <v>ז_14_14_52_21</v>
      </c>
      <c r="AB288" s="293">
        <v>194.74802257530806</v>
      </c>
    </row>
    <row r="289" spans="13:28">
      <c r="M289" s="106">
        <v>22</v>
      </c>
      <c r="N289" s="106" t="s">
        <v>207</v>
      </c>
      <c r="O289" s="106">
        <v>14</v>
      </c>
      <c r="P289" s="106">
        <v>52</v>
      </c>
      <c r="Q289" s="106">
        <v>14</v>
      </c>
      <c r="R289" s="106" t="str">
        <f t="shared" si="9"/>
        <v>ז_14_14_52_22</v>
      </c>
      <c r="S289" s="293">
        <v>1662.0022701522864</v>
      </c>
      <c r="V289" s="106">
        <v>22</v>
      </c>
      <c r="W289" s="106" t="s">
        <v>207</v>
      </c>
      <c r="X289" s="106">
        <v>14</v>
      </c>
      <c r="Y289" s="106">
        <v>52</v>
      </c>
      <c r="Z289" s="106">
        <v>14</v>
      </c>
      <c r="AA289" s="106" t="str">
        <f t="shared" si="10"/>
        <v>ז_14_14_52_22</v>
      </c>
      <c r="AB289" s="293">
        <v>253.28153628967453</v>
      </c>
    </row>
    <row r="290" spans="13:28">
      <c r="M290" s="106">
        <v>23</v>
      </c>
      <c r="N290" s="106" t="s">
        <v>207</v>
      </c>
      <c r="O290" s="106">
        <v>14</v>
      </c>
      <c r="P290" s="106">
        <v>52</v>
      </c>
      <c r="Q290" s="106">
        <v>14</v>
      </c>
      <c r="R290" s="106" t="str">
        <f t="shared" si="9"/>
        <v>ז_14_14_52_23</v>
      </c>
      <c r="S290" s="293">
        <v>1715.6965725839023</v>
      </c>
      <c r="V290" s="106">
        <v>23</v>
      </c>
      <c r="W290" s="106" t="s">
        <v>207</v>
      </c>
      <c r="X290" s="106">
        <v>14</v>
      </c>
      <c r="Y290" s="106">
        <v>52</v>
      </c>
      <c r="Z290" s="106">
        <v>14</v>
      </c>
      <c r="AA290" s="106" t="str">
        <f t="shared" si="10"/>
        <v>ז_14_14_52_23</v>
      </c>
      <c r="AB290" s="293">
        <v>348.02017227104949</v>
      </c>
    </row>
    <row r="291" spans="13:28">
      <c r="M291" s="106">
        <v>24</v>
      </c>
      <c r="N291" s="106" t="s">
        <v>207</v>
      </c>
      <c r="O291" s="106">
        <v>14</v>
      </c>
      <c r="P291" s="106">
        <v>52</v>
      </c>
      <c r="Q291" s="106">
        <v>14</v>
      </c>
      <c r="R291" s="106" t="str">
        <f t="shared" si="9"/>
        <v>ז_14_14_52_24</v>
      </c>
      <c r="S291" s="293">
        <v>1768.5368242366808</v>
      </c>
      <c r="V291" s="106">
        <v>24</v>
      </c>
      <c r="W291" s="106" t="s">
        <v>207</v>
      </c>
      <c r="X291" s="106">
        <v>14</v>
      </c>
      <c r="Y291" s="106">
        <v>52</v>
      </c>
      <c r="Z291" s="106">
        <v>14</v>
      </c>
      <c r="AA291" s="106" t="str">
        <f t="shared" si="10"/>
        <v>ז_14_14_52_24</v>
      </c>
      <c r="AB291" s="293">
        <v>489.525498511102</v>
      </c>
    </row>
    <row r="292" spans="13:28">
      <c r="M292" s="106">
        <v>25</v>
      </c>
      <c r="N292" s="106" t="s">
        <v>207</v>
      </c>
      <c r="O292" s="106">
        <v>14</v>
      </c>
      <c r="P292" s="106">
        <v>52</v>
      </c>
      <c r="Q292" s="106">
        <v>14</v>
      </c>
      <c r="R292" s="106" t="str">
        <f t="shared" si="9"/>
        <v>ז_14_14_52_25</v>
      </c>
      <c r="S292" s="293">
        <v>1818.6690266747271</v>
      </c>
      <c r="V292" s="106">
        <v>25</v>
      </c>
      <c r="W292" s="106" t="s">
        <v>207</v>
      </c>
      <c r="X292" s="106">
        <v>14</v>
      </c>
      <c r="Y292" s="106">
        <v>52</v>
      </c>
      <c r="Z292" s="106">
        <v>14</v>
      </c>
      <c r="AA292" s="106" t="str">
        <f t="shared" si="10"/>
        <v>ז_14_14_52_25</v>
      </c>
      <c r="AB292" s="293">
        <v>629.20013474517145</v>
      </c>
    </row>
    <row r="293" spans="13:28">
      <c r="M293" s="106">
        <v>26</v>
      </c>
      <c r="N293" s="106" t="s">
        <v>207</v>
      </c>
      <c r="O293" s="106">
        <v>14</v>
      </c>
      <c r="P293" s="106">
        <v>52</v>
      </c>
      <c r="Q293" s="106">
        <v>14</v>
      </c>
      <c r="R293" s="106" t="str">
        <f t="shared" si="9"/>
        <v>ז_14_14_52_26</v>
      </c>
      <c r="S293" s="293">
        <v>1865.9993819769279</v>
      </c>
      <c r="V293" s="106">
        <v>26</v>
      </c>
      <c r="W293" s="106" t="s">
        <v>207</v>
      </c>
      <c r="X293" s="106">
        <v>14</v>
      </c>
      <c r="Y293" s="106">
        <v>52</v>
      </c>
      <c r="Z293" s="106">
        <v>14</v>
      </c>
      <c r="AA293" s="106" t="str">
        <f t="shared" si="10"/>
        <v>ז_14_14_52_26</v>
      </c>
      <c r="AB293" s="293">
        <v>724.08853788217675</v>
      </c>
    </row>
    <row r="294" spans="13:28">
      <c r="M294" s="106">
        <v>27</v>
      </c>
      <c r="N294" s="106" t="s">
        <v>207</v>
      </c>
      <c r="O294" s="106">
        <v>14</v>
      </c>
      <c r="P294" s="106">
        <v>52</v>
      </c>
      <c r="Q294" s="106">
        <v>14</v>
      </c>
      <c r="R294" s="106" t="str">
        <f t="shared" si="9"/>
        <v>ז_14_14_52_27</v>
      </c>
      <c r="S294" s="293">
        <v>1912.1392468740648</v>
      </c>
      <c r="V294" s="106">
        <v>27</v>
      </c>
      <c r="W294" s="106" t="s">
        <v>207</v>
      </c>
      <c r="X294" s="106">
        <v>14</v>
      </c>
      <c r="Y294" s="106">
        <v>52</v>
      </c>
      <c r="Z294" s="106">
        <v>14</v>
      </c>
      <c r="AA294" s="106" t="str">
        <f t="shared" si="10"/>
        <v>ז_14_14_52_27</v>
      </c>
      <c r="AB294" s="293">
        <v>865.01083751297688</v>
      </c>
    </row>
    <row r="295" spans="13:28">
      <c r="M295" s="106">
        <v>28</v>
      </c>
      <c r="N295" s="106" t="s">
        <v>207</v>
      </c>
      <c r="O295" s="106">
        <v>14</v>
      </c>
      <c r="P295" s="106">
        <v>52</v>
      </c>
      <c r="Q295" s="106">
        <v>14</v>
      </c>
      <c r="R295" s="106" t="str">
        <f t="shared" si="9"/>
        <v>ז_14_14_52_28</v>
      </c>
      <c r="S295" s="293">
        <v>1955.154463372917</v>
      </c>
      <c r="V295" s="106">
        <v>28</v>
      </c>
      <c r="W295" s="106" t="s">
        <v>207</v>
      </c>
      <c r="X295" s="106">
        <v>14</v>
      </c>
      <c r="Y295" s="106">
        <v>52</v>
      </c>
      <c r="Z295" s="106">
        <v>14</v>
      </c>
      <c r="AA295" s="106" t="str">
        <f t="shared" si="10"/>
        <v>ז_14_14_52_28</v>
      </c>
      <c r="AB295" s="293">
        <v>982.00055304387854</v>
      </c>
    </row>
    <row r="296" spans="13:28">
      <c r="M296" s="106">
        <v>29</v>
      </c>
      <c r="N296" s="106" t="s">
        <v>207</v>
      </c>
      <c r="O296" s="106">
        <v>14</v>
      </c>
      <c r="P296" s="106">
        <v>52</v>
      </c>
      <c r="Q296" s="106">
        <v>14</v>
      </c>
      <c r="R296" s="106" t="str">
        <f t="shared" si="9"/>
        <v>ז_14_14_52_29</v>
      </c>
      <c r="S296" s="293">
        <v>1995.8194830005339</v>
      </c>
      <c r="V296" s="106">
        <v>29</v>
      </c>
      <c r="W296" s="106" t="s">
        <v>207</v>
      </c>
      <c r="X296" s="106">
        <v>14</v>
      </c>
      <c r="Y296" s="106">
        <v>52</v>
      </c>
      <c r="Z296" s="106">
        <v>14</v>
      </c>
      <c r="AA296" s="106" t="str">
        <f t="shared" si="10"/>
        <v>ז_14_14_52_29</v>
      </c>
      <c r="AB296" s="293">
        <v>1135.6259180829099</v>
      </c>
    </row>
    <row r="297" spans="13:28">
      <c r="M297" s="106">
        <v>30</v>
      </c>
      <c r="N297" s="106" t="s">
        <v>207</v>
      </c>
      <c r="O297" s="106">
        <v>14</v>
      </c>
      <c r="P297" s="106">
        <v>52</v>
      </c>
      <c r="Q297" s="106">
        <v>14</v>
      </c>
      <c r="R297" s="106" t="str">
        <f t="shared" si="9"/>
        <v>ז_14_14_52_30</v>
      </c>
      <c r="S297" s="293">
        <v>2032.4403156709955</v>
      </c>
      <c r="V297" s="106">
        <v>30</v>
      </c>
      <c r="W297" s="106" t="s">
        <v>207</v>
      </c>
      <c r="X297" s="106">
        <v>14</v>
      </c>
      <c r="Y297" s="106">
        <v>52</v>
      </c>
      <c r="Z297" s="106">
        <v>14</v>
      </c>
      <c r="AA297" s="106" t="str">
        <f t="shared" si="10"/>
        <v>ז_14_14_52_30</v>
      </c>
      <c r="AB297" s="293">
        <v>1296.3847975877802</v>
      </c>
    </row>
    <row r="298" spans="13:28">
      <c r="M298" s="106">
        <v>31</v>
      </c>
      <c r="N298" s="106" t="s">
        <v>207</v>
      </c>
      <c r="O298" s="106">
        <v>14</v>
      </c>
      <c r="P298" s="106">
        <v>52</v>
      </c>
      <c r="Q298" s="106">
        <v>14</v>
      </c>
      <c r="R298" s="106" t="str">
        <f t="shared" si="9"/>
        <v>ז_14_14_52_31</v>
      </c>
      <c r="S298" s="293">
        <v>2064.4167554126648</v>
      </c>
      <c r="V298" s="106">
        <v>31</v>
      </c>
      <c r="W298" s="106" t="s">
        <v>207</v>
      </c>
      <c r="X298" s="106">
        <v>14</v>
      </c>
      <c r="Y298" s="106">
        <v>52</v>
      </c>
      <c r="Z298" s="106">
        <v>14</v>
      </c>
      <c r="AA298" s="106" t="str">
        <f t="shared" si="10"/>
        <v>ז_14_14_52_31</v>
      </c>
      <c r="AB298" s="293">
        <v>1431.0597309781524</v>
      </c>
    </row>
    <row r="299" spans="13:28">
      <c r="M299" s="106">
        <v>32</v>
      </c>
      <c r="N299" s="106" t="s">
        <v>207</v>
      </c>
      <c r="O299" s="106">
        <v>14</v>
      </c>
      <c r="P299" s="106">
        <v>52</v>
      </c>
      <c r="Q299" s="106">
        <v>14</v>
      </c>
      <c r="R299" s="106" t="str">
        <f t="shared" si="9"/>
        <v>ז_14_14_52_32</v>
      </c>
      <c r="S299" s="293">
        <v>2092.5255750595588</v>
      </c>
      <c r="V299" s="106">
        <v>32</v>
      </c>
      <c r="W299" s="106" t="s">
        <v>207</v>
      </c>
      <c r="X299" s="106">
        <v>14</v>
      </c>
      <c r="Y299" s="106">
        <v>52</v>
      </c>
      <c r="Z299" s="106">
        <v>14</v>
      </c>
      <c r="AA299" s="106" t="str">
        <f t="shared" si="10"/>
        <v>ז_14_14_52_32</v>
      </c>
      <c r="AB299" s="293">
        <v>1537.2223724041964</v>
      </c>
    </row>
    <row r="300" spans="13:28">
      <c r="M300" s="106">
        <v>33</v>
      </c>
      <c r="N300" s="106" t="s">
        <v>207</v>
      </c>
      <c r="O300" s="106">
        <v>14</v>
      </c>
      <c r="P300" s="106">
        <v>52</v>
      </c>
      <c r="Q300" s="106">
        <v>14</v>
      </c>
      <c r="R300" s="106" t="str">
        <f t="shared" si="9"/>
        <v>ז_14_14_52_33</v>
      </c>
      <c r="S300" s="293">
        <v>2117.7233085263583</v>
      </c>
      <c r="V300" s="106">
        <v>33</v>
      </c>
      <c r="W300" s="106" t="s">
        <v>207</v>
      </c>
      <c r="X300" s="106">
        <v>14</v>
      </c>
      <c r="Y300" s="106">
        <v>52</v>
      </c>
      <c r="Z300" s="106">
        <v>14</v>
      </c>
      <c r="AA300" s="106" t="str">
        <f t="shared" si="10"/>
        <v>ז_14_14_52_33</v>
      </c>
      <c r="AB300" s="293">
        <v>1612.396781724955</v>
      </c>
    </row>
    <row r="301" spans="13:28">
      <c r="M301" s="106">
        <v>34</v>
      </c>
      <c r="N301" s="106" t="s">
        <v>207</v>
      </c>
      <c r="O301" s="106">
        <v>14</v>
      </c>
      <c r="P301" s="106">
        <v>52</v>
      </c>
      <c r="Q301" s="106">
        <v>14</v>
      </c>
      <c r="R301" s="106" t="str">
        <f t="shared" si="9"/>
        <v>ז_14_14_52_34</v>
      </c>
      <c r="S301" s="293">
        <v>2141.1726721206223</v>
      </c>
      <c r="V301" s="106">
        <v>34</v>
      </c>
      <c r="W301" s="106" t="s">
        <v>207</v>
      </c>
      <c r="X301" s="106">
        <v>14</v>
      </c>
      <c r="Y301" s="106">
        <v>52</v>
      </c>
      <c r="Z301" s="106">
        <v>14</v>
      </c>
      <c r="AA301" s="106" t="str">
        <f t="shared" si="10"/>
        <v>ז_14_14_52_34</v>
      </c>
      <c r="AB301" s="293">
        <v>1671.8595644097468</v>
      </c>
    </row>
    <row r="302" spans="13:28">
      <c r="M302" s="106">
        <v>35</v>
      </c>
      <c r="N302" s="106" t="s">
        <v>207</v>
      </c>
      <c r="O302" s="106">
        <v>14</v>
      </c>
      <c r="P302" s="106">
        <v>52</v>
      </c>
      <c r="Q302" s="106">
        <v>14</v>
      </c>
      <c r="R302" s="106" t="str">
        <f t="shared" si="9"/>
        <v>ז_14_14_52_35</v>
      </c>
      <c r="S302" s="293">
        <v>2163.4555647960501</v>
      </c>
      <c r="V302" s="106">
        <v>35</v>
      </c>
      <c r="W302" s="106" t="s">
        <v>207</v>
      </c>
      <c r="X302" s="106">
        <v>14</v>
      </c>
      <c r="Y302" s="106">
        <v>52</v>
      </c>
      <c r="Z302" s="106">
        <v>14</v>
      </c>
      <c r="AA302" s="106" t="str">
        <f t="shared" si="10"/>
        <v>ז_14_14_52_35</v>
      </c>
      <c r="AB302" s="293">
        <v>1732.6531177466829</v>
      </c>
    </row>
    <row r="303" spans="13:28">
      <c r="M303" s="106">
        <v>36</v>
      </c>
      <c r="N303" s="106" t="s">
        <v>207</v>
      </c>
      <c r="O303" s="106">
        <v>14</v>
      </c>
      <c r="P303" s="106">
        <v>52</v>
      </c>
      <c r="Q303" s="106">
        <v>14</v>
      </c>
      <c r="R303" s="106" t="str">
        <f t="shared" si="9"/>
        <v>ז_14_14_52_36</v>
      </c>
      <c r="S303" s="293">
        <v>2184.4161956138869</v>
      </c>
      <c r="V303" s="106">
        <v>36</v>
      </c>
      <c r="W303" s="106" t="s">
        <v>207</v>
      </c>
      <c r="X303" s="106">
        <v>14</v>
      </c>
      <c r="Y303" s="106">
        <v>52</v>
      </c>
      <c r="Z303" s="106">
        <v>14</v>
      </c>
      <c r="AA303" s="106" t="str">
        <f t="shared" si="10"/>
        <v>ז_14_14_52_36</v>
      </c>
      <c r="AB303" s="293">
        <v>1775.8821973087631</v>
      </c>
    </row>
    <row r="304" spans="13:28">
      <c r="M304" s="106">
        <v>37</v>
      </c>
      <c r="N304" s="106" t="s">
        <v>207</v>
      </c>
      <c r="O304" s="106">
        <v>14</v>
      </c>
      <c r="P304" s="106">
        <v>52</v>
      </c>
      <c r="Q304" s="106">
        <v>14</v>
      </c>
      <c r="R304" s="106" t="str">
        <f t="shared" si="9"/>
        <v>ז_14_14_52_37</v>
      </c>
      <c r="S304" s="293">
        <v>2204.7864141723635</v>
      </c>
      <c r="V304" s="106">
        <v>37</v>
      </c>
      <c r="W304" s="106" t="s">
        <v>207</v>
      </c>
      <c r="X304" s="106">
        <v>14</v>
      </c>
      <c r="Y304" s="106">
        <v>52</v>
      </c>
      <c r="Z304" s="106">
        <v>14</v>
      </c>
      <c r="AA304" s="106" t="str">
        <f t="shared" si="10"/>
        <v>ז_14_14_52_37</v>
      </c>
      <c r="AB304" s="293">
        <v>1819.4896796172702</v>
      </c>
    </row>
    <row r="305" spans="13:28">
      <c r="M305" s="106">
        <v>38</v>
      </c>
      <c r="N305" s="106" t="s">
        <v>207</v>
      </c>
      <c r="O305" s="106">
        <v>14</v>
      </c>
      <c r="P305" s="106">
        <v>52</v>
      </c>
      <c r="Q305" s="106">
        <v>14</v>
      </c>
      <c r="R305" s="106" t="str">
        <f t="shared" si="9"/>
        <v>ז_14_14_52_38</v>
      </c>
      <c r="S305" s="293">
        <v>2224.5022716124267</v>
      </c>
      <c r="V305" s="106">
        <v>38</v>
      </c>
      <c r="W305" s="106" t="s">
        <v>207</v>
      </c>
      <c r="X305" s="106">
        <v>14</v>
      </c>
      <c r="Y305" s="106">
        <v>52</v>
      </c>
      <c r="Z305" s="106">
        <v>14</v>
      </c>
      <c r="AA305" s="106" t="str">
        <f t="shared" si="10"/>
        <v>ז_14_14_52_38</v>
      </c>
      <c r="AB305" s="293">
        <v>1823.3999185599891</v>
      </c>
    </row>
    <row r="306" spans="13:28">
      <c r="M306" s="106">
        <v>39</v>
      </c>
      <c r="N306" s="106" t="s">
        <v>207</v>
      </c>
      <c r="O306" s="106">
        <v>14</v>
      </c>
      <c r="P306" s="106">
        <v>52</v>
      </c>
      <c r="Q306" s="106">
        <v>14</v>
      </c>
      <c r="R306" s="106" t="str">
        <f t="shared" si="9"/>
        <v>ז_14_14_52_39</v>
      </c>
      <c r="S306" s="293">
        <v>2245.5095273102929</v>
      </c>
      <c r="V306" s="106">
        <v>39</v>
      </c>
      <c r="W306" s="106" t="s">
        <v>207</v>
      </c>
      <c r="X306" s="106">
        <v>14</v>
      </c>
      <c r="Y306" s="106">
        <v>52</v>
      </c>
      <c r="Z306" s="106">
        <v>14</v>
      </c>
      <c r="AA306" s="106" t="str">
        <f t="shared" si="10"/>
        <v>ז_14_14_52_39</v>
      </c>
      <c r="AB306" s="293">
        <v>1830.4448065243128</v>
      </c>
    </row>
    <row r="307" spans="13:28">
      <c r="M307" s="106">
        <v>40</v>
      </c>
      <c r="N307" s="106" t="s">
        <v>207</v>
      </c>
      <c r="O307" s="106">
        <v>14</v>
      </c>
      <c r="P307" s="106">
        <v>52</v>
      </c>
      <c r="Q307" s="106">
        <v>14</v>
      </c>
      <c r="R307" s="106" t="str">
        <f t="shared" si="9"/>
        <v>ז_14_14_52_40</v>
      </c>
      <c r="S307" s="293">
        <v>2267.792739562205</v>
      </c>
      <c r="V307" s="106">
        <v>40</v>
      </c>
      <c r="W307" s="106" t="s">
        <v>207</v>
      </c>
      <c r="X307" s="106">
        <v>14</v>
      </c>
      <c r="Y307" s="106">
        <v>52</v>
      </c>
      <c r="Z307" s="106">
        <v>14</v>
      </c>
      <c r="AA307" s="106" t="str">
        <f t="shared" si="10"/>
        <v>ז_14_14_52_40</v>
      </c>
      <c r="AB307" s="293">
        <v>1825.6606788085383</v>
      </c>
    </row>
    <row r="308" spans="13:28">
      <c r="M308" s="106">
        <v>41</v>
      </c>
      <c r="N308" s="106" t="s">
        <v>207</v>
      </c>
      <c r="O308" s="106">
        <v>14</v>
      </c>
      <c r="P308" s="106">
        <v>52</v>
      </c>
      <c r="Q308" s="106">
        <v>14</v>
      </c>
      <c r="R308" s="106" t="str">
        <f t="shared" si="9"/>
        <v>ז_14_14_52_41</v>
      </c>
      <c r="S308" s="293">
        <v>2292.1315932014777</v>
      </c>
      <c r="V308" s="106">
        <v>41</v>
      </c>
      <c r="W308" s="106" t="s">
        <v>207</v>
      </c>
      <c r="X308" s="106">
        <v>14</v>
      </c>
      <c r="Y308" s="106">
        <v>52</v>
      </c>
      <c r="Z308" s="106">
        <v>14</v>
      </c>
      <c r="AA308" s="106" t="str">
        <f t="shared" si="10"/>
        <v>ז_14_14_52_41</v>
      </c>
      <c r="AB308" s="293">
        <v>1850.9535611159274</v>
      </c>
    </row>
    <row r="309" spans="13:28">
      <c r="M309" s="106">
        <v>42</v>
      </c>
      <c r="N309" s="106" t="s">
        <v>207</v>
      </c>
      <c r="O309" s="106">
        <v>14</v>
      </c>
      <c r="P309" s="106">
        <v>52</v>
      </c>
      <c r="Q309" s="106">
        <v>14</v>
      </c>
      <c r="R309" s="106" t="str">
        <f t="shared" si="9"/>
        <v>ז_14_14_52_42</v>
      </c>
      <c r="S309" s="293">
        <v>2317.1300319129118</v>
      </c>
      <c r="V309" s="106">
        <v>42</v>
      </c>
      <c r="W309" s="106" t="s">
        <v>207</v>
      </c>
      <c r="X309" s="106">
        <v>14</v>
      </c>
      <c r="Y309" s="106">
        <v>52</v>
      </c>
      <c r="Z309" s="106">
        <v>14</v>
      </c>
      <c r="AA309" s="106" t="str">
        <f t="shared" si="10"/>
        <v>ז_14_14_52_42</v>
      </c>
      <c r="AB309" s="293">
        <v>1829.5942962494437</v>
      </c>
    </row>
    <row r="310" spans="13:28">
      <c r="M310" s="106">
        <v>43</v>
      </c>
      <c r="N310" s="106" t="s">
        <v>207</v>
      </c>
      <c r="O310" s="106">
        <v>14</v>
      </c>
      <c r="P310" s="106">
        <v>52</v>
      </c>
      <c r="Q310" s="106">
        <v>14</v>
      </c>
      <c r="R310" s="106" t="str">
        <f t="shared" si="9"/>
        <v>ז_14_14_52_43</v>
      </c>
      <c r="S310" s="293">
        <v>2345.5088892172803</v>
      </c>
      <c r="V310" s="106">
        <v>43</v>
      </c>
      <c r="W310" s="106" t="s">
        <v>207</v>
      </c>
      <c r="X310" s="106">
        <v>14</v>
      </c>
      <c r="Y310" s="106">
        <v>52</v>
      </c>
      <c r="Z310" s="106">
        <v>14</v>
      </c>
      <c r="AA310" s="106" t="str">
        <f t="shared" si="10"/>
        <v>ז_14_14_52_43</v>
      </c>
      <c r="AB310" s="293">
        <v>1863.8739651733981</v>
      </c>
    </row>
    <row r="311" spans="13:28">
      <c r="M311" s="106">
        <v>44</v>
      </c>
      <c r="N311" s="106" t="s">
        <v>207</v>
      </c>
      <c r="O311" s="106">
        <v>14</v>
      </c>
      <c r="P311" s="106">
        <v>52</v>
      </c>
      <c r="Q311" s="106">
        <v>14</v>
      </c>
      <c r="R311" s="106" t="str">
        <f t="shared" si="9"/>
        <v>ז_14_14_52_44</v>
      </c>
      <c r="S311" s="293">
        <v>2374.4699190039628</v>
      </c>
      <c r="V311" s="106">
        <v>44</v>
      </c>
      <c r="W311" s="106" t="s">
        <v>207</v>
      </c>
      <c r="X311" s="106">
        <v>14</v>
      </c>
      <c r="Y311" s="106">
        <v>52</v>
      </c>
      <c r="Z311" s="106">
        <v>14</v>
      </c>
      <c r="AA311" s="106" t="str">
        <f t="shared" si="10"/>
        <v>ז_14_14_52_44</v>
      </c>
      <c r="AB311" s="293">
        <v>1895.2283401466602</v>
      </c>
    </row>
    <row r="312" spans="13:28">
      <c r="M312" s="106">
        <v>45</v>
      </c>
      <c r="N312" s="106" t="s">
        <v>207</v>
      </c>
      <c r="O312" s="106">
        <v>14</v>
      </c>
      <c r="P312" s="106">
        <v>52</v>
      </c>
      <c r="Q312" s="106">
        <v>14</v>
      </c>
      <c r="R312" s="106" t="str">
        <f t="shared" si="9"/>
        <v>ז_14_14_52_45</v>
      </c>
      <c r="S312" s="293">
        <v>2404.2864224337877</v>
      </c>
      <c r="V312" s="106">
        <v>45</v>
      </c>
      <c r="W312" s="106" t="s">
        <v>207</v>
      </c>
      <c r="X312" s="106">
        <v>14</v>
      </c>
      <c r="Y312" s="106">
        <v>52</v>
      </c>
      <c r="Z312" s="106">
        <v>14</v>
      </c>
      <c r="AA312" s="106" t="str">
        <f t="shared" si="10"/>
        <v>ז_14_14_52_45</v>
      </c>
      <c r="AB312" s="293">
        <v>1917.7160696030915</v>
      </c>
    </row>
    <row r="313" spans="13:28">
      <c r="M313" s="106">
        <v>46</v>
      </c>
      <c r="N313" s="106" t="s">
        <v>207</v>
      </c>
      <c r="O313" s="106">
        <v>14</v>
      </c>
      <c r="P313" s="106">
        <v>52</v>
      </c>
      <c r="Q313" s="106">
        <v>14</v>
      </c>
      <c r="R313" s="106" t="str">
        <f t="shared" si="9"/>
        <v>ז_14_14_52_46</v>
      </c>
      <c r="S313" s="293">
        <v>2435.6503204128012</v>
      </c>
      <c r="V313" s="106">
        <v>46</v>
      </c>
      <c r="W313" s="106" t="s">
        <v>207</v>
      </c>
      <c r="X313" s="106">
        <v>14</v>
      </c>
      <c r="Y313" s="106">
        <v>52</v>
      </c>
      <c r="Z313" s="106">
        <v>14</v>
      </c>
      <c r="AA313" s="106" t="str">
        <f t="shared" si="10"/>
        <v>ז_14_14_52_46</v>
      </c>
      <c r="AB313" s="293">
        <v>1996.2731342057223</v>
      </c>
    </row>
    <row r="314" spans="13:28">
      <c r="M314" s="106">
        <v>47</v>
      </c>
      <c r="N314" s="106" t="s">
        <v>207</v>
      </c>
      <c r="O314" s="106">
        <v>14</v>
      </c>
      <c r="P314" s="106">
        <v>52</v>
      </c>
      <c r="Q314" s="106">
        <v>14</v>
      </c>
      <c r="R314" s="106" t="str">
        <f t="shared" si="9"/>
        <v>ז_14_14_52_47</v>
      </c>
      <c r="S314" s="293">
        <v>2465.1837092984319</v>
      </c>
      <c r="V314" s="106">
        <v>47</v>
      </c>
      <c r="W314" s="106" t="s">
        <v>207</v>
      </c>
      <c r="X314" s="106">
        <v>14</v>
      </c>
      <c r="Y314" s="106">
        <v>52</v>
      </c>
      <c r="Z314" s="106">
        <v>14</v>
      </c>
      <c r="AA314" s="106" t="str">
        <f t="shared" si="10"/>
        <v>ז_14_14_52_47</v>
      </c>
      <c r="AB314" s="293">
        <v>2074.9851371179329</v>
      </c>
    </row>
    <row r="315" spans="13:28">
      <c r="M315" s="106">
        <v>48</v>
      </c>
      <c r="N315" s="106" t="s">
        <v>207</v>
      </c>
      <c r="O315" s="106">
        <v>14</v>
      </c>
      <c r="P315" s="106">
        <v>52</v>
      </c>
      <c r="Q315" s="106">
        <v>14</v>
      </c>
      <c r="R315" s="106" t="str">
        <f t="shared" si="9"/>
        <v>ז_14_14_52_48</v>
      </c>
      <c r="S315" s="293">
        <v>2492.6321175872854</v>
      </c>
      <c r="V315" s="106">
        <v>48</v>
      </c>
      <c r="W315" s="106" t="s">
        <v>207</v>
      </c>
      <c r="X315" s="106">
        <v>14</v>
      </c>
      <c r="Y315" s="106">
        <v>52</v>
      </c>
      <c r="Z315" s="106">
        <v>14</v>
      </c>
      <c r="AA315" s="106" t="str">
        <f t="shared" si="10"/>
        <v>ז_14_14_52_48</v>
      </c>
      <c r="AB315" s="293">
        <v>2079.3266541800685</v>
      </c>
    </row>
    <row r="316" spans="13:28">
      <c r="M316" s="106">
        <v>49</v>
      </c>
      <c r="N316" s="106" t="s">
        <v>207</v>
      </c>
      <c r="O316" s="106">
        <v>14</v>
      </c>
      <c r="P316" s="106">
        <v>52</v>
      </c>
      <c r="Q316" s="106">
        <v>14</v>
      </c>
      <c r="R316" s="106" t="str">
        <f t="shared" si="9"/>
        <v>ז_14_14_52_49</v>
      </c>
      <c r="S316" s="293">
        <v>2522.9191059327636</v>
      </c>
      <c r="V316" s="106">
        <v>49</v>
      </c>
      <c r="W316" s="106" t="s">
        <v>207</v>
      </c>
      <c r="X316" s="106">
        <v>14</v>
      </c>
      <c r="Y316" s="106">
        <v>52</v>
      </c>
      <c r="Z316" s="106">
        <v>14</v>
      </c>
      <c r="AA316" s="106" t="str">
        <f t="shared" si="10"/>
        <v>ז_14_14_52_49</v>
      </c>
      <c r="AB316" s="293">
        <v>2057.6805787203275</v>
      </c>
    </row>
    <row r="317" spans="13:28">
      <c r="M317" s="106">
        <v>50</v>
      </c>
      <c r="N317" s="106" t="s">
        <v>207</v>
      </c>
      <c r="O317" s="106">
        <v>14</v>
      </c>
      <c r="P317" s="106">
        <v>52</v>
      </c>
      <c r="Q317" s="106">
        <v>14</v>
      </c>
      <c r="R317" s="106" t="str">
        <f t="shared" si="9"/>
        <v>ז_14_14_52_50</v>
      </c>
      <c r="S317" s="293">
        <v>2558.4623037157999</v>
      </c>
      <c r="V317" s="106">
        <v>50</v>
      </c>
      <c r="W317" s="106" t="s">
        <v>207</v>
      </c>
      <c r="X317" s="106">
        <v>14</v>
      </c>
      <c r="Y317" s="106">
        <v>52</v>
      </c>
      <c r="Z317" s="106">
        <v>14</v>
      </c>
      <c r="AA317" s="106" t="str">
        <f t="shared" si="10"/>
        <v>ז_14_14_52_50</v>
      </c>
      <c r="AB317" s="293">
        <v>2053.0521264840322</v>
      </c>
    </row>
    <row r="318" spans="13:28">
      <c r="M318" s="106">
        <v>51</v>
      </c>
      <c r="N318" s="106" t="s">
        <v>207</v>
      </c>
      <c r="O318" s="106">
        <v>14</v>
      </c>
      <c r="P318" s="106">
        <v>52</v>
      </c>
      <c r="Q318" s="106">
        <v>14</v>
      </c>
      <c r="R318" s="106" t="str">
        <f t="shared" si="9"/>
        <v>ז_14_14_52_51</v>
      </c>
      <c r="S318" s="293">
        <v>2598.9224710213866</v>
      </c>
      <c r="V318" s="106">
        <v>51</v>
      </c>
      <c r="W318" s="106" t="s">
        <v>207</v>
      </c>
      <c r="X318" s="106">
        <v>14</v>
      </c>
      <c r="Y318" s="106">
        <v>52</v>
      </c>
      <c r="Z318" s="106">
        <v>14</v>
      </c>
      <c r="AA318" s="106" t="str">
        <f t="shared" si="10"/>
        <v>ז_14_14_52_51</v>
      </c>
      <c r="AB318" s="293">
        <v>2019.6703956740578</v>
      </c>
    </row>
    <row r="319" spans="13:28">
      <c r="M319" s="106">
        <v>52</v>
      </c>
      <c r="N319" s="106" t="s">
        <v>207</v>
      </c>
      <c r="O319" s="106">
        <v>14</v>
      </c>
      <c r="P319" s="106">
        <v>52</v>
      </c>
      <c r="Q319" s="106">
        <v>14</v>
      </c>
      <c r="R319" s="106" t="str">
        <f t="shared" si="9"/>
        <v>ז_14_14_52_52</v>
      </c>
      <c r="S319" s="293">
        <v>2647.6262252559554</v>
      </c>
      <c r="V319" s="106">
        <v>52</v>
      </c>
      <c r="W319" s="106" t="s">
        <v>207</v>
      </c>
      <c r="X319" s="106">
        <v>14</v>
      </c>
      <c r="Y319" s="106">
        <v>52</v>
      </c>
      <c r="Z319" s="106">
        <v>14</v>
      </c>
      <c r="AA319" s="106" t="str">
        <f t="shared" si="10"/>
        <v>ז_14_14_52_52</v>
      </c>
      <c r="AB319" s="293">
        <v>2069.1454634277084</v>
      </c>
    </row>
    <row r="320" spans="13:28">
      <c r="M320" s="106">
        <v>53</v>
      </c>
      <c r="N320" s="106" t="s">
        <v>207</v>
      </c>
      <c r="O320" s="106">
        <v>14</v>
      </c>
      <c r="P320" s="106">
        <v>52</v>
      </c>
      <c r="Q320" s="106">
        <v>14</v>
      </c>
      <c r="R320" s="106" t="str">
        <f t="shared" si="9"/>
        <v>ז_14_14_52_53</v>
      </c>
      <c r="S320" s="293">
        <v>2699.1722740162918</v>
      </c>
      <c r="V320" s="106">
        <v>53</v>
      </c>
      <c r="W320" s="106" t="s">
        <v>207</v>
      </c>
      <c r="X320" s="106">
        <v>14</v>
      </c>
      <c r="Y320" s="106">
        <v>52</v>
      </c>
      <c r="Z320" s="106">
        <v>14</v>
      </c>
      <c r="AA320" s="106" t="str">
        <f t="shared" si="10"/>
        <v>ז_14_14_52_53</v>
      </c>
      <c r="AB320" s="293">
        <v>2115.5586512423029</v>
      </c>
    </row>
    <row r="321" spans="13:28">
      <c r="M321" s="106">
        <v>54</v>
      </c>
      <c r="N321" s="106" t="s">
        <v>207</v>
      </c>
      <c r="O321" s="106">
        <v>14</v>
      </c>
      <c r="P321" s="106">
        <v>52</v>
      </c>
      <c r="Q321" s="106">
        <v>14</v>
      </c>
      <c r="R321" s="106" t="str">
        <f t="shared" si="9"/>
        <v>ז_14_14_52_54</v>
      </c>
      <c r="S321" s="293">
        <v>2754.5443382034568</v>
      </c>
      <c r="V321" s="106">
        <v>54</v>
      </c>
      <c r="W321" s="106" t="s">
        <v>207</v>
      </c>
      <c r="X321" s="106">
        <v>14</v>
      </c>
      <c r="Y321" s="106">
        <v>52</v>
      </c>
      <c r="Z321" s="106">
        <v>14</v>
      </c>
      <c r="AA321" s="106" t="str">
        <f t="shared" si="10"/>
        <v>ז_14_14_52_54</v>
      </c>
      <c r="AB321" s="293">
        <v>2158.5506543357974</v>
      </c>
    </row>
    <row r="322" spans="13:28">
      <c r="M322" s="106">
        <v>55</v>
      </c>
      <c r="N322" s="106" t="s">
        <v>207</v>
      </c>
      <c r="O322" s="106">
        <v>14</v>
      </c>
      <c r="P322" s="106">
        <v>52</v>
      </c>
      <c r="Q322" s="106">
        <v>14</v>
      </c>
      <c r="R322" s="106" t="str">
        <f t="shared" si="9"/>
        <v>ז_14_14_52_55</v>
      </c>
      <c r="S322" s="293">
        <v>2815.0835410632722</v>
      </c>
      <c r="V322" s="106">
        <v>55</v>
      </c>
      <c r="W322" s="106" t="s">
        <v>207</v>
      </c>
      <c r="X322" s="106">
        <v>14</v>
      </c>
      <c r="Y322" s="106">
        <v>52</v>
      </c>
      <c r="Z322" s="106">
        <v>14</v>
      </c>
      <c r="AA322" s="106" t="str">
        <f t="shared" si="10"/>
        <v>ז_14_14_52_55</v>
      </c>
      <c r="AB322" s="293">
        <v>2287.6387518715037</v>
      </c>
    </row>
    <row r="323" spans="13:28">
      <c r="M323" s="106">
        <v>56</v>
      </c>
      <c r="N323" s="106" t="s">
        <v>207</v>
      </c>
      <c r="O323" s="106">
        <v>14</v>
      </c>
      <c r="P323" s="106">
        <v>52</v>
      </c>
      <c r="Q323" s="106">
        <v>14</v>
      </c>
      <c r="R323" s="106" t="str">
        <f t="shared" si="9"/>
        <v>ז_14_14_52_56</v>
      </c>
      <c r="S323" s="293">
        <v>2873.12482692807</v>
      </c>
      <c r="V323" s="106">
        <v>56</v>
      </c>
      <c r="W323" s="106" t="s">
        <v>207</v>
      </c>
      <c r="X323" s="106">
        <v>14</v>
      </c>
      <c r="Y323" s="106">
        <v>52</v>
      </c>
      <c r="Z323" s="106">
        <v>14</v>
      </c>
      <c r="AA323" s="106" t="str">
        <f t="shared" si="10"/>
        <v>ז_14_14_52_56</v>
      </c>
      <c r="AB323" s="293">
        <v>2363.6199651619513</v>
      </c>
    </row>
    <row r="324" spans="13:28">
      <c r="M324" s="106">
        <v>57</v>
      </c>
      <c r="N324" s="106" t="s">
        <v>207</v>
      </c>
      <c r="O324" s="106">
        <v>14</v>
      </c>
      <c r="P324" s="106">
        <v>52</v>
      </c>
      <c r="Q324" s="106">
        <v>14</v>
      </c>
      <c r="R324" s="106" t="str">
        <f t="shared" si="9"/>
        <v>ז_14_14_52_57</v>
      </c>
      <c r="S324" s="293">
        <v>2934.1860593548263</v>
      </c>
      <c r="V324" s="106">
        <v>57</v>
      </c>
      <c r="W324" s="106" t="s">
        <v>207</v>
      </c>
      <c r="X324" s="106">
        <v>14</v>
      </c>
      <c r="Y324" s="106">
        <v>52</v>
      </c>
      <c r="Z324" s="106">
        <v>14</v>
      </c>
      <c r="AA324" s="106" t="str">
        <f t="shared" si="10"/>
        <v>ז_14_14_52_57</v>
      </c>
      <c r="AB324" s="293">
        <v>2559.1142852294693</v>
      </c>
    </row>
    <row r="325" spans="13:28">
      <c r="M325" s="106">
        <v>58</v>
      </c>
      <c r="N325" s="106" t="s">
        <v>207</v>
      </c>
      <c r="O325" s="106">
        <v>14</v>
      </c>
      <c r="P325" s="106">
        <v>52</v>
      </c>
      <c r="Q325" s="106">
        <v>14</v>
      </c>
      <c r="R325" s="106" t="str">
        <f t="shared" si="9"/>
        <v>ז_14_14_52_58</v>
      </c>
      <c r="S325" s="293">
        <v>2984.2679060490618</v>
      </c>
      <c r="V325" s="106">
        <v>58</v>
      </c>
      <c r="W325" s="106" t="s">
        <v>207</v>
      </c>
      <c r="X325" s="106">
        <v>14</v>
      </c>
      <c r="Y325" s="106">
        <v>52</v>
      </c>
      <c r="Z325" s="106">
        <v>14</v>
      </c>
      <c r="AA325" s="106" t="str">
        <f t="shared" si="10"/>
        <v>ז_14_14_52_58</v>
      </c>
      <c r="AB325" s="293">
        <v>2750.1031853736213</v>
      </c>
    </row>
    <row r="326" spans="13:28">
      <c r="M326" s="106">
        <v>59</v>
      </c>
      <c r="N326" s="106" t="s">
        <v>207</v>
      </c>
      <c r="O326" s="106">
        <v>14</v>
      </c>
      <c r="P326" s="106">
        <v>52</v>
      </c>
      <c r="Q326" s="106">
        <v>14</v>
      </c>
      <c r="R326" s="106" t="str">
        <f t="shared" ref="R326:R389" si="11">N326&amp;"_"&amp;O326&amp;"_"&amp;Q326&amp;"_"&amp;P326&amp;"_"&amp;M326</f>
        <v>ז_14_14_52_59</v>
      </c>
      <c r="S326" s="293">
        <v>3020.1731173967864</v>
      </c>
      <c r="V326" s="106">
        <v>59</v>
      </c>
      <c r="W326" s="106" t="s">
        <v>207</v>
      </c>
      <c r="X326" s="106">
        <v>14</v>
      </c>
      <c r="Y326" s="106">
        <v>52</v>
      </c>
      <c r="Z326" s="106">
        <v>14</v>
      </c>
      <c r="AA326" s="106" t="str">
        <f t="shared" si="10"/>
        <v>ז_14_14_52_59</v>
      </c>
      <c r="AB326" s="293">
        <v>2695.9521701265462</v>
      </c>
    </row>
    <row r="327" spans="13:28">
      <c r="M327" s="106">
        <v>60</v>
      </c>
      <c r="N327" s="106" t="s">
        <v>207</v>
      </c>
      <c r="O327" s="106">
        <v>14</v>
      </c>
      <c r="P327" s="106">
        <v>52</v>
      </c>
      <c r="Q327" s="106">
        <v>14</v>
      </c>
      <c r="R327" s="106" t="str">
        <f t="shared" si="11"/>
        <v>ז_14_14_52_60</v>
      </c>
      <c r="S327" s="293">
        <v>3075.0108273812571</v>
      </c>
      <c r="V327" s="106">
        <v>60</v>
      </c>
      <c r="W327" s="106" t="s">
        <v>207</v>
      </c>
      <c r="X327" s="106">
        <v>14</v>
      </c>
      <c r="Y327" s="106">
        <v>52</v>
      </c>
      <c r="Z327" s="106">
        <v>14</v>
      </c>
      <c r="AA327" s="106" t="str">
        <f t="shared" ref="AA327:AA390" si="12">W327&amp;"_"&amp;X327&amp;"_"&amp;Z327&amp;"_"&amp;Y327&amp;"_"&amp;V327</f>
        <v>ז_14_14_52_60</v>
      </c>
      <c r="AB327" s="293">
        <v>2844.2171602432818</v>
      </c>
    </row>
    <row r="328" spans="13:28">
      <c r="M328" s="106">
        <v>61</v>
      </c>
      <c r="N328" s="106" t="s">
        <v>207</v>
      </c>
      <c r="O328" s="106">
        <v>14</v>
      </c>
      <c r="P328" s="106">
        <v>52</v>
      </c>
      <c r="Q328" s="106">
        <v>14</v>
      </c>
      <c r="R328" s="106" t="str">
        <f t="shared" si="11"/>
        <v>ז_14_14_52_61</v>
      </c>
      <c r="S328" s="293">
        <v>3121.1864741996033</v>
      </c>
      <c r="V328" s="106">
        <v>61</v>
      </c>
      <c r="W328" s="106" t="s">
        <v>207</v>
      </c>
      <c r="X328" s="106">
        <v>14</v>
      </c>
      <c r="Y328" s="106">
        <v>52</v>
      </c>
      <c r="Z328" s="106">
        <v>14</v>
      </c>
      <c r="AA328" s="106" t="str">
        <f t="shared" si="12"/>
        <v>ז_14_14_52_61</v>
      </c>
      <c r="AB328" s="293">
        <v>2906.5516132408929</v>
      </c>
    </row>
    <row r="329" spans="13:28">
      <c r="M329" s="106">
        <v>62</v>
      </c>
      <c r="N329" s="106" t="s">
        <v>207</v>
      </c>
      <c r="O329" s="106">
        <v>14</v>
      </c>
      <c r="P329" s="106">
        <v>52</v>
      </c>
      <c r="Q329" s="106">
        <v>14</v>
      </c>
      <c r="R329" s="106" t="str">
        <f t="shared" si="11"/>
        <v>ז_14_14_52_62</v>
      </c>
      <c r="S329" s="293">
        <v>3172.4554328807253</v>
      </c>
      <c r="V329" s="106">
        <v>62</v>
      </c>
      <c r="W329" s="106" t="s">
        <v>207</v>
      </c>
      <c r="X329" s="106">
        <v>14</v>
      </c>
      <c r="Y329" s="106">
        <v>52</v>
      </c>
      <c r="Z329" s="106">
        <v>14</v>
      </c>
      <c r="AA329" s="106" t="str">
        <f t="shared" si="12"/>
        <v>ז_14_14_52_62</v>
      </c>
      <c r="AB329" s="293">
        <v>2963.9815154559092</v>
      </c>
    </row>
    <row r="330" spans="13:28">
      <c r="M330" s="106">
        <v>63</v>
      </c>
      <c r="N330" s="106" t="s">
        <v>207</v>
      </c>
      <c r="O330" s="106">
        <v>14</v>
      </c>
      <c r="P330" s="106">
        <v>52</v>
      </c>
      <c r="Q330" s="106">
        <v>14</v>
      </c>
      <c r="R330" s="106" t="str">
        <f t="shared" si="11"/>
        <v>ז_14_14_52_63</v>
      </c>
      <c r="S330" s="293">
        <v>3234.147768172958</v>
      </c>
      <c r="V330" s="106">
        <v>63</v>
      </c>
      <c r="W330" s="106" t="s">
        <v>207</v>
      </c>
      <c r="X330" s="106">
        <v>14</v>
      </c>
      <c r="Y330" s="106">
        <v>52</v>
      </c>
      <c r="Z330" s="106">
        <v>14</v>
      </c>
      <c r="AA330" s="106" t="str">
        <f t="shared" si="12"/>
        <v>ז_14_14_52_63</v>
      </c>
      <c r="AB330" s="293">
        <v>2989.2247444802852</v>
      </c>
    </row>
    <row r="331" spans="13:28">
      <c r="M331" s="106">
        <v>64</v>
      </c>
      <c r="N331" s="106" t="s">
        <v>207</v>
      </c>
      <c r="O331" s="106">
        <v>14</v>
      </c>
      <c r="P331" s="106">
        <v>52</v>
      </c>
      <c r="Q331" s="106">
        <v>14</v>
      </c>
      <c r="R331" s="106" t="str">
        <f t="shared" si="11"/>
        <v>ז_14_14_52_64</v>
      </c>
      <c r="S331" s="293">
        <v>3328.233969063419</v>
      </c>
      <c r="V331" s="106">
        <v>64</v>
      </c>
      <c r="W331" s="106" t="s">
        <v>207</v>
      </c>
      <c r="X331" s="106">
        <v>14</v>
      </c>
      <c r="Y331" s="106">
        <v>52</v>
      </c>
      <c r="Z331" s="106">
        <v>14</v>
      </c>
      <c r="AA331" s="106" t="str">
        <f t="shared" si="12"/>
        <v>ז_14_14_52_64</v>
      </c>
      <c r="AB331" s="293">
        <v>3087.6307470769962</v>
      </c>
    </row>
    <row r="332" spans="13:28">
      <c r="M332" s="106">
        <v>65</v>
      </c>
      <c r="N332" s="106" t="s">
        <v>207</v>
      </c>
      <c r="O332" s="106">
        <v>14</v>
      </c>
      <c r="P332" s="106">
        <v>52</v>
      </c>
      <c r="Q332" s="106">
        <v>14</v>
      </c>
      <c r="R332" s="106" t="str">
        <f t="shared" si="11"/>
        <v>ז_14_14_52_65</v>
      </c>
      <c r="S332" s="293">
        <v>3465.5138154609676</v>
      </c>
      <c r="V332" s="106">
        <v>65</v>
      </c>
      <c r="W332" s="106" t="s">
        <v>207</v>
      </c>
      <c r="X332" s="106">
        <v>14</v>
      </c>
      <c r="Y332" s="106">
        <v>52</v>
      </c>
      <c r="Z332" s="106">
        <v>14</v>
      </c>
      <c r="AA332" s="106" t="str">
        <f t="shared" si="12"/>
        <v>ז_14_14_52_65</v>
      </c>
      <c r="AB332" s="293">
        <v>3916.9184691482615</v>
      </c>
    </row>
    <row r="333" spans="13:28">
      <c r="M333" s="106">
        <v>66</v>
      </c>
      <c r="N333" s="106" t="s">
        <v>207</v>
      </c>
      <c r="O333" s="106">
        <v>14</v>
      </c>
      <c r="P333" s="106">
        <v>52</v>
      </c>
      <c r="Q333" s="106">
        <v>14</v>
      </c>
      <c r="R333" s="106" t="str">
        <f t="shared" si="11"/>
        <v>ז_14_14_52_66</v>
      </c>
      <c r="S333" s="293">
        <v>3029.1422014903192</v>
      </c>
      <c r="V333" s="106">
        <v>66</v>
      </c>
      <c r="W333" s="106" t="s">
        <v>207</v>
      </c>
      <c r="X333" s="106">
        <v>14</v>
      </c>
      <c r="Y333" s="106">
        <v>52</v>
      </c>
      <c r="Z333" s="106">
        <v>14</v>
      </c>
      <c r="AA333" s="106" t="str">
        <f t="shared" si="12"/>
        <v>ז_14_14_52_66</v>
      </c>
      <c r="AB333" s="293">
        <v>3050.9122173121191</v>
      </c>
    </row>
    <row r="334" spans="13:28">
      <c r="M334" s="106">
        <v>20</v>
      </c>
      <c r="N334" s="106" t="s">
        <v>208</v>
      </c>
      <c r="O334" s="106">
        <v>14</v>
      </c>
      <c r="P334" s="106">
        <v>52</v>
      </c>
      <c r="Q334" s="106">
        <v>14</v>
      </c>
      <c r="R334" s="106" t="str">
        <f t="shared" si="11"/>
        <v>נ_14_14_52_20</v>
      </c>
      <c r="S334" s="293">
        <v>1631.1404353984526</v>
      </c>
      <c r="V334" s="106">
        <v>20</v>
      </c>
      <c r="W334" s="106" t="s">
        <v>208</v>
      </c>
      <c r="X334" s="106">
        <v>14</v>
      </c>
      <c r="Y334" s="106">
        <v>52</v>
      </c>
      <c r="Z334" s="106">
        <v>14</v>
      </c>
      <c r="AA334" s="106" t="str">
        <f t="shared" si="12"/>
        <v>נ_14_14_52_20</v>
      </c>
      <c r="AB334" s="293">
        <v>230.52971008225342</v>
      </c>
    </row>
    <row r="335" spans="13:28">
      <c r="M335" s="106">
        <v>21</v>
      </c>
      <c r="N335" s="106" t="s">
        <v>208</v>
      </c>
      <c r="O335" s="106">
        <v>14</v>
      </c>
      <c r="P335" s="106">
        <v>52</v>
      </c>
      <c r="Q335" s="106">
        <v>14</v>
      </c>
      <c r="R335" s="106" t="str">
        <f t="shared" si="11"/>
        <v>נ_14_14_52_21</v>
      </c>
      <c r="S335" s="293">
        <v>1683.4379941731695</v>
      </c>
      <c r="V335" s="106">
        <v>21</v>
      </c>
      <c r="W335" s="106" t="s">
        <v>208</v>
      </c>
      <c r="X335" s="106">
        <v>14</v>
      </c>
      <c r="Y335" s="106">
        <v>52</v>
      </c>
      <c r="Z335" s="106">
        <v>14</v>
      </c>
      <c r="AA335" s="106" t="str">
        <f t="shared" si="12"/>
        <v>נ_14_14_52_21</v>
      </c>
      <c r="AB335" s="293">
        <v>230.52971008225342</v>
      </c>
    </row>
    <row r="336" spans="13:28">
      <c r="M336" s="106">
        <v>22</v>
      </c>
      <c r="N336" s="106" t="s">
        <v>208</v>
      </c>
      <c r="O336" s="106">
        <v>14</v>
      </c>
      <c r="P336" s="106">
        <v>52</v>
      </c>
      <c r="Q336" s="106">
        <v>14</v>
      </c>
      <c r="R336" s="106" t="str">
        <f t="shared" si="11"/>
        <v>נ_14_14_52_22</v>
      </c>
      <c r="S336" s="293">
        <v>1738.3427931569993</v>
      </c>
      <c r="V336" s="106">
        <v>22</v>
      </c>
      <c r="W336" s="106" t="s">
        <v>208</v>
      </c>
      <c r="X336" s="106">
        <v>14</v>
      </c>
      <c r="Y336" s="106">
        <v>52</v>
      </c>
      <c r="Z336" s="106">
        <v>14</v>
      </c>
      <c r="AA336" s="106" t="str">
        <f t="shared" si="12"/>
        <v>נ_14_14_52_22</v>
      </c>
      <c r="AB336" s="293">
        <v>297.24297422610198</v>
      </c>
    </row>
    <row r="337" spans="13:28">
      <c r="M337" s="106">
        <v>23</v>
      </c>
      <c r="N337" s="106" t="s">
        <v>208</v>
      </c>
      <c r="O337" s="106">
        <v>14</v>
      </c>
      <c r="P337" s="106">
        <v>52</v>
      </c>
      <c r="Q337" s="106">
        <v>14</v>
      </c>
      <c r="R337" s="106" t="str">
        <f t="shared" si="11"/>
        <v>נ_14_14_52_23</v>
      </c>
      <c r="S337" s="293">
        <v>1793.5044770720865</v>
      </c>
      <c r="V337" s="106">
        <v>23</v>
      </c>
      <c r="W337" s="106" t="s">
        <v>208</v>
      </c>
      <c r="X337" s="106">
        <v>14</v>
      </c>
      <c r="Y337" s="106">
        <v>52</v>
      </c>
      <c r="Z337" s="106">
        <v>14</v>
      </c>
      <c r="AA337" s="106" t="str">
        <f t="shared" si="12"/>
        <v>נ_14_14_52_23</v>
      </c>
      <c r="AB337" s="293">
        <v>405.03833768938523</v>
      </c>
    </row>
    <row r="338" spans="13:28">
      <c r="M338" s="106">
        <v>24</v>
      </c>
      <c r="N338" s="106" t="s">
        <v>208</v>
      </c>
      <c r="O338" s="106">
        <v>14</v>
      </c>
      <c r="P338" s="106">
        <v>52</v>
      </c>
      <c r="Q338" s="106">
        <v>14</v>
      </c>
      <c r="R338" s="106" t="str">
        <f t="shared" si="11"/>
        <v>נ_14_14_52_24</v>
      </c>
      <c r="S338" s="293">
        <v>1847.3778968614677</v>
      </c>
      <c r="V338" s="106">
        <v>24</v>
      </c>
      <c r="W338" s="106" t="s">
        <v>208</v>
      </c>
      <c r="X338" s="106">
        <v>14</v>
      </c>
      <c r="Y338" s="106">
        <v>52</v>
      </c>
      <c r="Z338" s="106">
        <v>14</v>
      </c>
      <c r="AA338" s="106" t="str">
        <f t="shared" si="12"/>
        <v>נ_14_14_52_24</v>
      </c>
      <c r="AB338" s="293">
        <v>565.176073942014</v>
      </c>
    </row>
    <row r="339" spans="13:28">
      <c r="M339" s="106">
        <v>25</v>
      </c>
      <c r="N339" s="106" t="s">
        <v>208</v>
      </c>
      <c r="O339" s="106">
        <v>14</v>
      </c>
      <c r="P339" s="106">
        <v>52</v>
      </c>
      <c r="Q339" s="106">
        <v>14</v>
      </c>
      <c r="R339" s="106" t="str">
        <f t="shared" si="11"/>
        <v>נ_14_14_52_25</v>
      </c>
      <c r="S339" s="293">
        <v>1897.8563577164878</v>
      </c>
      <c r="V339" s="106">
        <v>25</v>
      </c>
      <c r="W339" s="106" t="s">
        <v>208</v>
      </c>
      <c r="X339" s="106">
        <v>14</v>
      </c>
      <c r="Y339" s="106">
        <v>52</v>
      </c>
      <c r="Z339" s="106">
        <v>14</v>
      </c>
      <c r="AA339" s="106" t="str">
        <f t="shared" si="12"/>
        <v>נ_14_14_52_25</v>
      </c>
      <c r="AB339" s="293">
        <v>720.85593857847289</v>
      </c>
    </row>
    <row r="340" spans="13:28">
      <c r="M340" s="106">
        <v>26</v>
      </c>
      <c r="N340" s="106" t="s">
        <v>208</v>
      </c>
      <c r="O340" s="106">
        <v>14</v>
      </c>
      <c r="P340" s="106">
        <v>52</v>
      </c>
      <c r="Q340" s="106">
        <v>14</v>
      </c>
      <c r="R340" s="106" t="str">
        <f t="shared" si="11"/>
        <v>נ_14_14_52_26</v>
      </c>
      <c r="S340" s="293">
        <v>1944.9037590367591</v>
      </c>
      <c r="V340" s="106">
        <v>26</v>
      </c>
      <c r="W340" s="106" t="s">
        <v>208</v>
      </c>
      <c r="X340" s="106">
        <v>14</v>
      </c>
      <c r="Y340" s="106">
        <v>52</v>
      </c>
      <c r="Z340" s="106">
        <v>14</v>
      </c>
      <c r="AA340" s="106" t="str">
        <f t="shared" si="12"/>
        <v>נ_14_14_52_26</v>
      </c>
      <c r="AB340" s="293">
        <v>823.44917431908777</v>
      </c>
    </row>
    <row r="341" spans="13:28">
      <c r="M341" s="106">
        <v>27</v>
      </c>
      <c r="N341" s="106" t="s">
        <v>208</v>
      </c>
      <c r="O341" s="106">
        <v>14</v>
      </c>
      <c r="P341" s="106">
        <v>52</v>
      </c>
      <c r="Q341" s="106">
        <v>14</v>
      </c>
      <c r="R341" s="106" t="str">
        <f t="shared" si="11"/>
        <v>נ_14_14_52_27</v>
      </c>
      <c r="S341" s="293">
        <v>1990.4274915900128</v>
      </c>
      <c r="V341" s="106">
        <v>27</v>
      </c>
      <c r="W341" s="106" t="s">
        <v>208</v>
      </c>
      <c r="X341" s="106">
        <v>14</v>
      </c>
      <c r="Y341" s="106">
        <v>52</v>
      </c>
      <c r="Z341" s="106">
        <v>14</v>
      </c>
      <c r="AA341" s="106" t="str">
        <f t="shared" si="12"/>
        <v>נ_14_14_52_27</v>
      </c>
      <c r="AB341" s="293">
        <v>976.75327738167857</v>
      </c>
    </row>
    <row r="342" spans="13:28">
      <c r="M342" s="106">
        <v>28</v>
      </c>
      <c r="N342" s="106" t="s">
        <v>208</v>
      </c>
      <c r="O342" s="106">
        <v>14</v>
      </c>
      <c r="P342" s="106">
        <v>52</v>
      </c>
      <c r="Q342" s="106">
        <v>14</v>
      </c>
      <c r="R342" s="106" t="str">
        <f t="shared" si="11"/>
        <v>נ_14_14_52_28</v>
      </c>
      <c r="S342" s="293">
        <v>2032.2718926553493</v>
      </c>
      <c r="V342" s="106">
        <v>28</v>
      </c>
      <c r="W342" s="106" t="s">
        <v>208</v>
      </c>
      <c r="X342" s="106">
        <v>14</v>
      </c>
      <c r="Y342" s="106">
        <v>52</v>
      </c>
      <c r="Z342" s="106">
        <v>14</v>
      </c>
      <c r="AA342" s="106" t="str">
        <f t="shared" si="12"/>
        <v>נ_14_14_52_28</v>
      </c>
      <c r="AB342" s="293">
        <v>1101.3456774904955</v>
      </c>
    </row>
    <row r="343" spans="13:28">
      <c r="M343" s="106">
        <v>29</v>
      </c>
      <c r="N343" s="106" t="s">
        <v>208</v>
      </c>
      <c r="O343" s="106">
        <v>14</v>
      </c>
      <c r="P343" s="106">
        <v>52</v>
      </c>
      <c r="Q343" s="106">
        <v>14</v>
      </c>
      <c r="R343" s="106" t="str">
        <f t="shared" si="11"/>
        <v>נ_14_14_52_29</v>
      </c>
      <c r="S343" s="293">
        <v>2071.3717254475073</v>
      </c>
      <c r="V343" s="106">
        <v>29</v>
      </c>
      <c r="W343" s="106" t="s">
        <v>208</v>
      </c>
      <c r="X343" s="106">
        <v>14</v>
      </c>
      <c r="Y343" s="106">
        <v>52</v>
      </c>
      <c r="Z343" s="106">
        <v>14</v>
      </c>
      <c r="AA343" s="106" t="str">
        <f t="shared" si="12"/>
        <v>נ_14_14_52_29</v>
      </c>
      <c r="AB343" s="293">
        <v>1265.3864948956975</v>
      </c>
    </row>
    <row r="344" spans="13:28">
      <c r="M344" s="106">
        <v>30</v>
      </c>
      <c r="N344" s="106" t="s">
        <v>208</v>
      </c>
      <c r="O344" s="106">
        <v>14</v>
      </c>
      <c r="P344" s="106">
        <v>52</v>
      </c>
      <c r="Q344" s="106">
        <v>14</v>
      </c>
      <c r="R344" s="106" t="str">
        <f t="shared" si="11"/>
        <v>נ_14_14_52_30</v>
      </c>
      <c r="S344" s="293">
        <v>2105.8785283219108</v>
      </c>
      <c r="V344" s="106">
        <v>30</v>
      </c>
      <c r="W344" s="106" t="s">
        <v>208</v>
      </c>
      <c r="X344" s="106">
        <v>14</v>
      </c>
      <c r="Y344" s="106">
        <v>52</v>
      </c>
      <c r="Z344" s="106">
        <v>14</v>
      </c>
      <c r="AA344" s="106" t="str">
        <f t="shared" si="12"/>
        <v>נ_14_14_52_30</v>
      </c>
      <c r="AB344" s="293">
        <v>1435.5613333392414</v>
      </c>
    </row>
    <row r="345" spans="13:28">
      <c r="M345" s="106">
        <v>31</v>
      </c>
      <c r="N345" s="106" t="s">
        <v>208</v>
      </c>
      <c r="O345" s="106">
        <v>14</v>
      </c>
      <c r="P345" s="106">
        <v>52</v>
      </c>
      <c r="Q345" s="106">
        <v>14</v>
      </c>
      <c r="R345" s="106" t="str">
        <f t="shared" si="11"/>
        <v>נ_14_14_52_31</v>
      </c>
      <c r="S345" s="293">
        <v>2135.190019533823</v>
      </c>
      <c r="V345" s="106">
        <v>31</v>
      </c>
      <c r="W345" s="106" t="s">
        <v>208</v>
      </c>
      <c r="X345" s="106">
        <v>14</v>
      </c>
      <c r="Y345" s="106">
        <v>52</v>
      </c>
      <c r="Z345" s="106">
        <v>14</v>
      </c>
      <c r="AA345" s="106" t="str">
        <f t="shared" si="12"/>
        <v>נ_14_14_52_31</v>
      </c>
      <c r="AB345" s="293">
        <v>1575.3088057420523</v>
      </c>
    </row>
    <row r="346" spans="13:28">
      <c r="M346" s="106">
        <v>32</v>
      </c>
      <c r="N346" s="106" t="s">
        <v>208</v>
      </c>
      <c r="O346" s="106">
        <v>14</v>
      </c>
      <c r="P346" s="106">
        <v>52</v>
      </c>
      <c r="Q346" s="106">
        <v>14</v>
      </c>
      <c r="R346" s="106" t="str">
        <f t="shared" si="11"/>
        <v>נ_14_14_52_32</v>
      </c>
      <c r="S346" s="293">
        <v>2160.2309596417854</v>
      </c>
      <c r="V346" s="106">
        <v>32</v>
      </c>
      <c r="W346" s="106" t="s">
        <v>208</v>
      </c>
      <c r="X346" s="106">
        <v>14</v>
      </c>
      <c r="Y346" s="106">
        <v>52</v>
      </c>
      <c r="Z346" s="106">
        <v>14</v>
      </c>
      <c r="AA346" s="106" t="str">
        <f t="shared" si="12"/>
        <v>נ_14_14_52_32</v>
      </c>
      <c r="AB346" s="293">
        <v>1682.6004539437608</v>
      </c>
    </row>
    <row r="347" spans="13:28">
      <c r="M347" s="106">
        <v>33</v>
      </c>
      <c r="N347" s="106" t="s">
        <v>208</v>
      </c>
      <c r="O347" s="106">
        <v>14</v>
      </c>
      <c r="P347" s="106">
        <v>52</v>
      </c>
      <c r="Q347" s="106">
        <v>14</v>
      </c>
      <c r="R347" s="106" t="str">
        <f t="shared" si="11"/>
        <v>נ_14_14_52_33</v>
      </c>
      <c r="S347" s="293">
        <v>2182.1027931232038</v>
      </c>
      <c r="V347" s="106">
        <v>33</v>
      </c>
      <c r="W347" s="106" t="s">
        <v>208</v>
      </c>
      <c r="X347" s="106">
        <v>14</v>
      </c>
      <c r="Y347" s="106">
        <v>52</v>
      </c>
      <c r="Z347" s="106">
        <v>14</v>
      </c>
      <c r="AA347" s="106" t="str">
        <f t="shared" si="12"/>
        <v>נ_14_14_52_33</v>
      </c>
      <c r="AB347" s="293">
        <v>1755.3542945536631</v>
      </c>
    </row>
    <row r="348" spans="13:28">
      <c r="M348" s="106">
        <v>34</v>
      </c>
      <c r="N348" s="106" t="s">
        <v>208</v>
      </c>
      <c r="O348" s="106">
        <v>14</v>
      </c>
      <c r="P348" s="106">
        <v>52</v>
      </c>
      <c r="Q348" s="106">
        <v>14</v>
      </c>
      <c r="R348" s="106" t="str">
        <f t="shared" si="11"/>
        <v>נ_14_14_52_34</v>
      </c>
      <c r="S348" s="293">
        <v>2202.1104260140182</v>
      </c>
      <c r="V348" s="106">
        <v>34</v>
      </c>
      <c r="W348" s="106" t="s">
        <v>208</v>
      </c>
      <c r="X348" s="106">
        <v>14</v>
      </c>
      <c r="Y348" s="106">
        <v>52</v>
      </c>
      <c r="Z348" s="106">
        <v>14</v>
      </c>
      <c r="AA348" s="106" t="str">
        <f t="shared" si="12"/>
        <v>נ_14_14_52_34</v>
      </c>
      <c r="AB348" s="293">
        <v>1810.7116798402803</v>
      </c>
    </row>
    <row r="349" spans="13:28">
      <c r="M349" s="106">
        <v>35</v>
      </c>
      <c r="N349" s="106" t="s">
        <v>208</v>
      </c>
      <c r="O349" s="106">
        <v>14</v>
      </c>
      <c r="P349" s="106">
        <v>52</v>
      </c>
      <c r="Q349" s="106">
        <v>14</v>
      </c>
      <c r="R349" s="106" t="str">
        <f t="shared" si="11"/>
        <v>נ_14_14_52_35</v>
      </c>
      <c r="S349" s="293">
        <v>2220.9043217235617</v>
      </c>
      <c r="V349" s="106">
        <v>35</v>
      </c>
      <c r="W349" s="106" t="s">
        <v>208</v>
      </c>
      <c r="X349" s="106">
        <v>14</v>
      </c>
      <c r="Y349" s="106">
        <v>52</v>
      </c>
      <c r="Z349" s="106">
        <v>14</v>
      </c>
      <c r="AA349" s="106" t="str">
        <f t="shared" si="12"/>
        <v>נ_14_14_52_35</v>
      </c>
      <c r="AB349" s="293">
        <v>1867.3329476295876</v>
      </c>
    </row>
    <row r="350" spans="13:28">
      <c r="M350" s="106">
        <v>36</v>
      </c>
      <c r="N350" s="106" t="s">
        <v>208</v>
      </c>
      <c r="O350" s="106">
        <v>14</v>
      </c>
      <c r="P350" s="106">
        <v>52</v>
      </c>
      <c r="Q350" s="106">
        <v>14</v>
      </c>
      <c r="R350" s="106" t="str">
        <f t="shared" si="11"/>
        <v>נ_14_14_52_36</v>
      </c>
      <c r="S350" s="293">
        <v>2238.3254135650454</v>
      </c>
      <c r="V350" s="106">
        <v>36</v>
      </c>
      <c r="W350" s="106" t="s">
        <v>208</v>
      </c>
      <c r="X350" s="106">
        <v>14</v>
      </c>
      <c r="Y350" s="106">
        <v>52</v>
      </c>
      <c r="Z350" s="106">
        <v>14</v>
      </c>
      <c r="AA350" s="106" t="str">
        <f t="shared" si="12"/>
        <v>נ_14_14_52_36</v>
      </c>
      <c r="AB350" s="293">
        <v>1904.9554643173319</v>
      </c>
    </row>
    <row r="351" spans="13:28">
      <c r="M351" s="106">
        <v>37</v>
      </c>
      <c r="N351" s="106" t="s">
        <v>208</v>
      </c>
      <c r="O351" s="106">
        <v>14</v>
      </c>
      <c r="P351" s="106">
        <v>52</v>
      </c>
      <c r="Q351" s="106">
        <v>14</v>
      </c>
      <c r="R351" s="106" t="str">
        <f t="shared" si="11"/>
        <v>נ_14_14_52_37</v>
      </c>
      <c r="S351" s="293">
        <v>2255.1712044772316</v>
      </c>
      <c r="V351" s="106">
        <v>37</v>
      </c>
      <c r="W351" s="106" t="s">
        <v>208</v>
      </c>
      <c r="X351" s="106">
        <v>14</v>
      </c>
      <c r="Y351" s="106">
        <v>52</v>
      </c>
      <c r="Z351" s="106">
        <v>14</v>
      </c>
      <c r="AA351" s="106" t="str">
        <f t="shared" si="12"/>
        <v>נ_14_14_52_37</v>
      </c>
      <c r="AB351" s="293">
        <v>1943.0174911737236</v>
      </c>
    </row>
    <row r="352" spans="13:28">
      <c r="M352" s="106">
        <v>38</v>
      </c>
      <c r="N352" s="106" t="s">
        <v>208</v>
      </c>
      <c r="O352" s="106">
        <v>14</v>
      </c>
      <c r="P352" s="106">
        <v>52</v>
      </c>
      <c r="Q352" s="106">
        <v>14</v>
      </c>
      <c r="R352" s="106" t="str">
        <f t="shared" si="11"/>
        <v>נ_14_14_52_38</v>
      </c>
      <c r="S352" s="293">
        <v>2271.3740943560674</v>
      </c>
      <c r="V352" s="106">
        <v>38</v>
      </c>
      <c r="W352" s="106" t="s">
        <v>208</v>
      </c>
      <c r="X352" s="106">
        <v>14</v>
      </c>
      <c r="Y352" s="106">
        <v>52</v>
      </c>
      <c r="Z352" s="106">
        <v>14</v>
      </c>
      <c r="AA352" s="106" t="str">
        <f t="shared" si="12"/>
        <v>נ_14_14_52_38</v>
      </c>
      <c r="AB352" s="293">
        <v>1938.9091604387545</v>
      </c>
    </row>
    <row r="353" spans="13:28">
      <c r="M353" s="106">
        <v>39</v>
      </c>
      <c r="N353" s="106" t="s">
        <v>208</v>
      </c>
      <c r="O353" s="106">
        <v>14</v>
      </c>
      <c r="P353" s="106">
        <v>52</v>
      </c>
      <c r="Q353" s="106">
        <v>14</v>
      </c>
      <c r="R353" s="106" t="str">
        <f t="shared" si="11"/>
        <v>נ_14_14_52_39</v>
      </c>
      <c r="S353" s="293">
        <v>2289.011925770702</v>
      </c>
      <c r="V353" s="106">
        <v>39</v>
      </c>
      <c r="W353" s="106" t="s">
        <v>208</v>
      </c>
      <c r="X353" s="106">
        <v>14</v>
      </c>
      <c r="Y353" s="106">
        <v>52</v>
      </c>
      <c r="Z353" s="106">
        <v>14</v>
      </c>
      <c r="AA353" s="106" t="str">
        <f t="shared" si="12"/>
        <v>נ_14_14_52_39</v>
      </c>
      <c r="AB353" s="293">
        <v>1938.5130837627207</v>
      </c>
    </row>
    <row r="354" spans="13:28">
      <c r="M354" s="106">
        <v>40</v>
      </c>
      <c r="N354" s="106" t="s">
        <v>208</v>
      </c>
      <c r="O354" s="106">
        <v>14</v>
      </c>
      <c r="P354" s="106">
        <v>52</v>
      </c>
      <c r="Q354" s="106">
        <v>14</v>
      </c>
      <c r="R354" s="106" t="str">
        <f t="shared" si="11"/>
        <v>נ_14_14_52_40</v>
      </c>
      <c r="S354" s="293">
        <v>2308.0519466128621</v>
      </c>
      <c r="V354" s="106">
        <v>40</v>
      </c>
      <c r="W354" s="106" t="s">
        <v>208</v>
      </c>
      <c r="X354" s="106">
        <v>14</v>
      </c>
      <c r="Y354" s="106">
        <v>52</v>
      </c>
      <c r="Z354" s="106">
        <v>14</v>
      </c>
      <c r="AA354" s="106" t="str">
        <f t="shared" si="12"/>
        <v>נ_14_14_52_40</v>
      </c>
      <c r="AB354" s="293">
        <v>1925.9861325892871</v>
      </c>
    </row>
    <row r="355" spans="13:28">
      <c r="M355" s="106">
        <v>41</v>
      </c>
      <c r="N355" s="106" t="s">
        <v>208</v>
      </c>
      <c r="O355" s="106">
        <v>14</v>
      </c>
      <c r="P355" s="106">
        <v>52</v>
      </c>
      <c r="Q355" s="106">
        <v>14</v>
      </c>
      <c r="R355" s="106" t="str">
        <f t="shared" si="11"/>
        <v>נ_14_14_52_41</v>
      </c>
      <c r="S355" s="293">
        <v>2329.3046111450799</v>
      </c>
      <c r="V355" s="106">
        <v>41</v>
      </c>
      <c r="W355" s="106" t="s">
        <v>208</v>
      </c>
      <c r="X355" s="106">
        <v>14</v>
      </c>
      <c r="Y355" s="106">
        <v>52</v>
      </c>
      <c r="Z355" s="106">
        <v>14</v>
      </c>
      <c r="AA355" s="106" t="str">
        <f t="shared" si="12"/>
        <v>נ_14_14_52_41</v>
      </c>
      <c r="AB355" s="293">
        <v>1943.8795465904022</v>
      </c>
    </row>
    <row r="356" spans="13:28">
      <c r="M356" s="106">
        <v>42</v>
      </c>
      <c r="N356" s="106" t="s">
        <v>208</v>
      </c>
      <c r="O356" s="106">
        <v>14</v>
      </c>
      <c r="P356" s="106">
        <v>52</v>
      </c>
      <c r="Q356" s="106">
        <v>14</v>
      </c>
      <c r="R356" s="106" t="str">
        <f t="shared" si="11"/>
        <v>נ_14_14_52_42</v>
      </c>
      <c r="S356" s="293">
        <v>2351.3645100341382</v>
      </c>
      <c r="V356" s="106">
        <v>42</v>
      </c>
      <c r="W356" s="106" t="s">
        <v>208</v>
      </c>
      <c r="X356" s="106">
        <v>14</v>
      </c>
      <c r="Y356" s="106">
        <v>52</v>
      </c>
      <c r="Z356" s="106">
        <v>14</v>
      </c>
      <c r="AA356" s="106" t="str">
        <f t="shared" si="12"/>
        <v>נ_14_14_52_42</v>
      </c>
      <c r="AB356" s="293">
        <v>1913.3292464139113</v>
      </c>
    </row>
    <row r="357" spans="13:28">
      <c r="M357" s="106">
        <v>43</v>
      </c>
      <c r="N357" s="106" t="s">
        <v>208</v>
      </c>
      <c r="O357" s="106">
        <v>14</v>
      </c>
      <c r="P357" s="106">
        <v>52</v>
      </c>
      <c r="Q357" s="106">
        <v>14</v>
      </c>
      <c r="R357" s="106" t="str">
        <f t="shared" si="11"/>
        <v>נ_14_14_52_43</v>
      </c>
      <c r="S357" s="293">
        <v>2377.0805449507766</v>
      </c>
      <c r="V357" s="106">
        <v>43</v>
      </c>
      <c r="W357" s="106" t="s">
        <v>208</v>
      </c>
      <c r="X357" s="106">
        <v>14</v>
      </c>
      <c r="Y357" s="106">
        <v>52</v>
      </c>
      <c r="Z357" s="106">
        <v>14</v>
      </c>
      <c r="AA357" s="106" t="str">
        <f t="shared" si="12"/>
        <v>נ_14_14_52_43</v>
      </c>
      <c r="AB357" s="293">
        <v>1941.4540404676461</v>
      </c>
    </row>
    <row r="358" spans="13:28">
      <c r="M358" s="106">
        <v>44</v>
      </c>
      <c r="N358" s="106" t="s">
        <v>208</v>
      </c>
      <c r="O358" s="106">
        <v>14</v>
      </c>
      <c r="P358" s="106">
        <v>52</v>
      </c>
      <c r="Q358" s="106">
        <v>14</v>
      </c>
      <c r="R358" s="106" t="str">
        <f t="shared" si="11"/>
        <v>נ_14_14_52_44</v>
      </c>
      <c r="S358" s="293">
        <v>2403.4965092579382</v>
      </c>
      <c r="V358" s="106">
        <v>44</v>
      </c>
      <c r="W358" s="106" t="s">
        <v>208</v>
      </c>
      <c r="X358" s="106">
        <v>14</v>
      </c>
      <c r="Y358" s="106">
        <v>52</v>
      </c>
      <c r="Z358" s="106">
        <v>14</v>
      </c>
      <c r="AA358" s="106" t="str">
        <f t="shared" si="12"/>
        <v>נ_14_14_52_44</v>
      </c>
      <c r="AB358" s="293">
        <v>1966.7849250106369</v>
      </c>
    </row>
    <row r="359" spans="13:28">
      <c r="M359" s="106">
        <v>45</v>
      </c>
      <c r="N359" s="106" t="s">
        <v>208</v>
      </c>
      <c r="O359" s="106">
        <v>14</v>
      </c>
      <c r="P359" s="106">
        <v>52</v>
      </c>
      <c r="Q359" s="106">
        <v>14</v>
      </c>
      <c r="R359" s="106" t="str">
        <f t="shared" si="11"/>
        <v>נ_14_14_52_45</v>
      </c>
      <c r="S359" s="293">
        <v>2430.891928321973</v>
      </c>
      <c r="V359" s="106">
        <v>45</v>
      </c>
      <c r="W359" s="106" t="s">
        <v>208</v>
      </c>
      <c r="X359" s="106">
        <v>14</v>
      </c>
      <c r="Y359" s="106">
        <v>52</v>
      </c>
      <c r="Z359" s="106">
        <v>14</v>
      </c>
      <c r="AA359" s="106" t="str">
        <f t="shared" si="12"/>
        <v>נ_14_14_52_45</v>
      </c>
      <c r="AB359" s="293">
        <v>1983.2081325554045</v>
      </c>
    </row>
    <row r="360" spans="13:28">
      <c r="M360" s="106">
        <v>46</v>
      </c>
      <c r="N360" s="106" t="s">
        <v>208</v>
      </c>
      <c r="O360" s="106">
        <v>14</v>
      </c>
      <c r="P360" s="106">
        <v>52</v>
      </c>
      <c r="Q360" s="106">
        <v>14</v>
      </c>
      <c r="R360" s="106" t="str">
        <f t="shared" si="11"/>
        <v>נ_14_14_52_46</v>
      </c>
      <c r="S360" s="293">
        <v>2459.9788693494143</v>
      </c>
      <c r="V360" s="106">
        <v>46</v>
      </c>
      <c r="W360" s="106" t="s">
        <v>208</v>
      </c>
      <c r="X360" s="106">
        <v>14</v>
      </c>
      <c r="Y360" s="106">
        <v>52</v>
      </c>
      <c r="Z360" s="106">
        <v>14</v>
      </c>
      <c r="AA360" s="106" t="str">
        <f t="shared" si="12"/>
        <v>נ_14_14_52_46</v>
      </c>
      <c r="AB360" s="293">
        <v>2057.7451063281187</v>
      </c>
    </row>
    <row r="361" spans="13:28">
      <c r="M361" s="106">
        <v>47</v>
      </c>
      <c r="N361" s="106" t="s">
        <v>208</v>
      </c>
      <c r="O361" s="106">
        <v>14</v>
      </c>
      <c r="P361" s="106">
        <v>52</v>
      </c>
      <c r="Q361" s="106">
        <v>14</v>
      </c>
      <c r="R361" s="106" t="str">
        <f t="shared" si="11"/>
        <v>נ_14_14_52_47</v>
      </c>
      <c r="S361" s="293">
        <v>2487.2489023687099</v>
      </c>
      <c r="V361" s="106">
        <v>47</v>
      </c>
      <c r="W361" s="106" t="s">
        <v>208</v>
      </c>
      <c r="X361" s="106">
        <v>14</v>
      </c>
      <c r="Y361" s="106">
        <v>52</v>
      </c>
      <c r="Z361" s="106">
        <v>14</v>
      </c>
      <c r="AA361" s="106" t="str">
        <f t="shared" si="12"/>
        <v>נ_14_14_52_47</v>
      </c>
      <c r="AB361" s="293">
        <v>2132.3992487967835</v>
      </c>
    </row>
    <row r="362" spans="13:28">
      <c r="M362" s="106">
        <v>48</v>
      </c>
      <c r="N362" s="106" t="s">
        <v>208</v>
      </c>
      <c r="O362" s="106">
        <v>14</v>
      </c>
      <c r="P362" s="106">
        <v>52</v>
      </c>
      <c r="Q362" s="106">
        <v>14</v>
      </c>
      <c r="R362" s="106" t="str">
        <f t="shared" si="11"/>
        <v>נ_14_14_52_48</v>
      </c>
      <c r="S362" s="293">
        <v>2512.4488142579603</v>
      </c>
      <c r="V362" s="106">
        <v>48</v>
      </c>
      <c r="W362" s="106" t="s">
        <v>208</v>
      </c>
      <c r="X362" s="106">
        <v>14</v>
      </c>
      <c r="Y362" s="106">
        <v>52</v>
      </c>
      <c r="Z362" s="106">
        <v>14</v>
      </c>
      <c r="AA362" s="106" t="str">
        <f t="shared" si="12"/>
        <v>נ_14_14_52_48</v>
      </c>
      <c r="AB362" s="293">
        <v>2130.8260811115138</v>
      </c>
    </row>
    <row r="363" spans="13:28">
      <c r="M363" s="106">
        <v>49</v>
      </c>
      <c r="N363" s="106" t="s">
        <v>208</v>
      </c>
      <c r="O363" s="106">
        <v>14</v>
      </c>
      <c r="P363" s="106">
        <v>52</v>
      </c>
      <c r="Q363" s="106">
        <v>14</v>
      </c>
      <c r="R363" s="106" t="str">
        <f t="shared" si="11"/>
        <v>נ_14_14_52_49</v>
      </c>
      <c r="S363" s="293">
        <v>2540.657347825731</v>
      </c>
      <c r="V363" s="106">
        <v>49</v>
      </c>
      <c r="W363" s="106" t="s">
        <v>208</v>
      </c>
      <c r="X363" s="106">
        <v>14</v>
      </c>
      <c r="Y363" s="106">
        <v>52</v>
      </c>
      <c r="Z363" s="106">
        <v>14</v>
      </c>
      <c r="AA363" s="106" t="str">
        <f t="shared" si="12"/>
        <v>נ_14_14_52_49</v>
      </c>
      <c r="AB363" s="293">
        <v>2103.103285582481</v>
      </c>
    </row>
    <row r="364" spans="13:28">
      <c r="M364" s="106">
        <v>50</v>
      </c>
      <c r="N364" s="106" t="s">
        <v>208</v>
      </c>
      <c r="O364" s="106">
        <v>14</v>
      </c>
      <c r="P364" s="106">
        <v>52</v>
      </c>
      <c r="Q364" s="106">
        <v>14</v>
      </c>
      <c r="R364" s="106" t="str">
        <f t="shared" si="11"/>
        <v>נ_14_14_52_50</v>
      </c>
      <c r="S364" s="293">
        <v>2574.3412991219479</v>
      </c>
      <c r="V364" s="106">
        <v>50</v>
      </c>
      <c r="W364" s="106" t="s">
        <v>208</v>
      </c>
      <c r="X364" s="106">
        <v>14</v>
      </c>
      <c r="Y364" s="106">
        <v>52</v>
      </c>
      <c r="Z364" s="106">
        <v>14</v>
      </c>
      <c r="AA364" s="106" t="str">
        <f t="shared" si="12"/>
        <v>נ_14_14_52_50</v>
      </c>
      <c r="AB364" s="293">
        <v>2093.2522361302763</v>
      </c>
    </row>
    <row r="365" spans="13:28">
      <c r="M365" s="106">
        <v>51</v>
      </c>
      <c r="N365" s="106" t="s">
        <v>208</v>
      </c>
      <c r="O365" s="106">
        <v>14</v>
      </c>
      <c r="P365" s="106">
        <v>52</v>
      </c>
      <c r="Q365" s="106">
        <v>14</v>
      </c>
      <c r="R365" s="106" t="str">
        <f t="shared" si="11"/>
        <v>נ_14_14_52_51</v>
      </c>
      <c r="S365" s="293">
        <v>2613.1282178399206</v>
      </c>
      <c r="V365" s="106">
        <v>51</v>
      </c>
      <c r="W365" s="106" t="s">
        <v>208</v>
      </c>
      <c r="X365" s="106">
        <v>14</v>
      </c>
      <c r="Y365" s="106">
        <v>52</v>
      </c>
      <c r="Z365" s="106">
        <v>14</v>
      </c>
      <c r="AA365" s="106" t="str">
        <f t="shared" si="12"/>
        <v>נ_14_14_52_51</v>
      </c>
      <c r="AB365" s="293">
        <v>2054.5598034760255</v>
      </c>
    </row>
    <row r="366" spans="13:28">
      <c r="M366" s="106">
        <v>52</v>
      </c>
      <c r="N366" s="106" t="s">
        <v>208</v>
      </c>
      <c r="O366" s="106">
        <v>14</v>
      </c>
      <c r="P366" s="106">
        <v>52</v>
      </c>
      <c r="Q366" s="106">
        <v>14</v>
      </c>
      <c r="R366" s="106" t="str">
        <f t="shared" si="11"/>
        <v>נ_14_14_52_52</v>
      </c>
      <c r="S366" s="293">
        <v>2660.4000475649823</v>
      </c>
      <c r="V366" s="106">
        <v>52</v>
      </c>
      <c r="W366" s="106" t="s">
        <v>208</v>
      </c>
      <c r="X366" s="106">
        <v>14</v>
      </c>
      <c r="Y366" s="106">
        <v>52</v>
      </c>
      <c r="Z366" s="106">
        <v>14</v>
      </c>
      <c r="AA366" s="106" t="str">
        <f t="shared" si="12"/>
        <v>נ_14_14_52_52</v>
      </c>
      <c r="AB366" s="293">
        <v>2100.4875914158793</v>
      </c>
    </row>
    <row r="367" spans="13:28">
      <c r="M367" s="106">
        <v>53</v>
      </c>
      <c r="N367" s="106" t="s">
        <v>208</v>
      </c>
      <c r="O367" s="106">
        <v>14</v>
      </c>
      <c r="P367" s="106">
        <v>52</v>
      </c>
      <c r="Q367" s="106">
        <v>14</v>
      </c>
      <c r="R367" s="106" t="str">
        <f t="shared" si="11"/>
        <v>נ_14_14_52_53</v>
      </c>
      <c r="S367" s="293">
        <v>2710.6167110978922</v>
      </c>
      <c r="V367" s="106">
        <v>53</v>
      </c>
      <c r="W367" s="106" t="s">
        <v>208</v>
      </c>
      <c r="X367" s="106">
        <v>14</v>
      </c>
      <c r="Y367" s="106">
        <v>52</v>
      </c>
      <c r="Z367" s="106">
        <v>14</v>
      </c>
      <c r="AA367" s="106" t="str">
        <f t="shared" si="12"/>
        <v>נ_14_14_52_53</v>
      </c>
      <c r="AB367" s="293">
        <v>2143.4611391043477</v>
      </c>
    </row>
    <row r="368" spans="13:28">
      <c r="M368" s="106">
        <v>54</v>
      </c>
      <c r="N368" s="106" t="s">
        <v>208</v>
      </c>
      <c r="O368" s="106">
        <v>14</v>
      </c>
      <c r="P368" s="106">
        <v>52</v>
      </c>
      <c r="Q368" s="106">
        <v>14</v>
      </c>
      <c r="R368" s="106" t="str">
        <f t="shared" si="11"/>
        <v>נ_14_14_52_54</v>
      </c>
      <c r="S368" s="293">
        <v>2764.7748430480442</v>
      </c>
      <c r="V368" s="106">
        <v>54</v>
      </c>
      <c r="W368" s="106" t="s">
        <v>208</v>
      </c>
      <c r="X368" s="106">
        <v>14</v>
      </c>
      <c r="Y368" s="106">
        <v>52</v>
      </c>
      <c r="Z368" s="106">
        <v>14</v>
      </c>
      <c r="AA368" s="106" t="str">
        <f t="shared" si="12"/>
        <v>נ_14_14_52_54</v>
      </c>
      <c r="AB368" s="293">
        <v>2183.1398816129113</v>
      </c>
    </row>
    <row r="369" spans="13:28">
      <c r="M369" s="106">
        <v>55</v>
      </c>
      <c r="N369" s="106" t="s">
        <v>208</v>
      </c>
      <c r="O369" s="106">
        <v>14</v>
      </c>
      <c r="P369" s="106">
        <v>52</v>
      </c>
      <c r="Q369" s="106">
        <v>14</v>
      </c>
      <c r="R369" s="106" t="str">
        <f t="shared" si="11"/>
        <v>נ_14_14_52_55</v>
      </c>
      <c r="S369" s="293">
        <v>2824.2316671377348</v>
      </c>
      <c r="V369" s="106">
        <v>55</v>
      </c>
      <c r="W369" s="106" t="s">
        <v>208</v>
      </c>
      <c r="X369" s="106">
        <v>14</v>
      </c>
      <c r="Y369" s="106">
        <v>52</v>
      </c>
      <c r="Z369" s="106">
        <v>14</v>
      </c>
      <c r="AA369" s="106" t="str">
        <f t="shared" si="12"/>
        <v>נ_14_14_52_55</v>
      </c>
      <c r="AB369" s="293">
        <v>2309.9347419618307</v>
      </c>
    </row>
    <row r="370" spans="13:28">
      <c r="M370" s="106">
        <v>56</v>
      </c>
      <c r="N370" s="106" t="s">
        <v>208</v>
      </c>
      <c r="O370" s="106">
        <v>14</v>
      </c>
      <c r="P370" s="106">
        <v>52</v>
      </c>
      <c r="Q370" s="106">
        <v>14</v>
      </c>
      <c r="R370" s="106" t="str">
        <f t="shared" si="11"/>
        <v>נ_14_14_52_56</v>
      </c>
      <c r="S370" s="293">
        <v>2881.1974335713317</v>
      </c>
      <c r="V370" s="106">
        <v>56</v>
      </c>
      <c r="W370" s="106" t="s">
        <v>208</v>
      </c>
      <c r="X370" s="106">
        <v>14</v>
      </c>
      <c r="Y370" s="106">
        <v>52</v>
      </c>
      <c r="Z370" s="106">
        <v>14</v>
      </c>
      <c r="AA370" s="106" t="str">
        <f t="shared" si="12"/>
        <v>נ_14_14_52_56</v>
      </c>
      <c r="AB370" s="293">
        <v>2383.1096553445068</v>
      </c>
    </row>
    <row r="371" spans="13:28">
      <c r="M371" s="106">
        <v>57</v>
      </c>
      <c r="N371" s="106" t="s">
        <v>208</v>
      </c>
      <c r="O371" s="106">
        <v>14</v>
      </c>
      <c r="P371" s="106">
        <v>52</v>
      </c>
      <c r="Q371" s="106">
        <v>14</v>
      </c>
      <c r="R371" s="106" t="str">
        <f t="shared" si="11"/>
        <v>נ_14_14_52_57</v>
      </c>
      <c r="S371" s="293">
        <v>2941.2788647948228</v>
      </c>
      <c r="V371" s="106">
        <v>57</v>
      </c>
      <c r="W371" s="106" t="s">
        <v>208</v>
      </c>
      <c r="X371" s="106">
        <v>14</v>
      </c>
      <c r="Y371" s="106">
        <v>52</v>
      </c>
      <c r="Z371" s="106">
        <v>14</v>
      </c>
      <c r="AA371" s="106" t="str">
        <f t="shared" si="12"/>
        <v>נ_14_14_52_57</v>
      </c>
      <c r="AB371" s="293">
        <v>2576.7273070313681</v>
      </c>
    </row>
    <row r="372" spans="13:28">
      <c r="M372" s="106">
        <v>58</v>
      </c>
      <c r="N372" s="106" t="s">
        <v>208</v>
      </c>
      <c r="O372" s="106">
        <v>14</v>
      </c>
      <c r="P372" s="106">
        <v>52</v>
      </c>
      <c r="Q372" s="106">
        <v>14</v>
      </c>
      <c r="R372" s="106" t="str">
        <f t="shared" si="11"/>
        <v>נ_14_14_52_58</v>
      </c>
      <c r="S372" s="293">
        <v>2990.303811123445</v>
      </c>
      <c r="V372" s="106">
        <v>58</v>
      </c>
      <c r="W372" s="106" t="s">
        <v>208</v>
      </c>
      <c r="X372" s="106">
        <v>14</v>
      </c>
      <c r="Y372" s="106">
        <v>52</v>
      </c>
      <c r="Z372" s="106">
        <v>14</v>
      </c>
      <c r="AA372" s="106" t="str">
        <f t="shared" si="12"/>
        <v>נ_14_14_52_58</v>
      </c>
      <c r="AB372" s="293">
        <v>2765.6404715451481</v>
      </c>
    </row>
    <row r="373" spans="13:28">
      <c r="M373" s="106">
        <v>59</v>
      </c>
      <c r="N373" s="106" t="s">
        <v>208</v>
      </c>
      <c r="O373" s="106">
        <v>14</v>
      </c>
      <c r="P373" s="106">
        <v>52</v>
      </c>
      <c r="Q373" s="106">
        <v>14</v>
      </c>
      <c r="R373" s="106" t="str">
        <f t="shared" si="11"/>
        <v>נ_14_14_52_59</v>
      </c>
      <c r="S373" s="293">
        <v>3025.0667903319923</v>
      </c>
      <c r="V373" s="106">
        <v>59</v>
      </c>
      <c r="W373" s="106" t="s">
        <v>208</v>
      </c>
      <c r="X373" s="106">
        <v>14</v>
      </c>
      <c r="Y373" s="106">
        <v>52</v>
      </c>
      <c r="Z373" s="106">
        <v>14</v>
      </c>
      <c r="AA373" s="106" t="str">
        <f t="shared" si="12"/>
        <v>נ_14_14_52_59</v>
      </c>
      <c r="AB373" s="293">
        <v>2708.1942098228278</v>
      </c>
    </row>
    <row r="374" spans="13:28">
      <c r="M374" s="106">
        <v>60</v>
      </c>
      <c r="N374" s="106" t="s">
        <v>208</v>
      </c>
      <c r="O374" s="106">
        <v>14</v>
      </c>
      <c r="P374" s="106">
        <v>52</v>
      </c>
      <c r="Q374" s="106">
        <v>14</v>
      </c>
      <c r="R374" s="106" t="str">
        <f t="shared" si="11"/>
        <v>נ_14_14_52_60</v>
      </c>
      <c r="S374" s="293">
        <v>3079.0269569066145</v>
      </c>
      <c r="V374" s="106">
        <v>60</v>
      </c>
      <c r="W374" s="106" t="s">
        <v>208</v>
      </c>
      <c r="X374" s="106">
        <v>14</v>
      </c>
      <c r="Y374" s="106">
        <v>52</v>
      </c>
      <c r="Z374" s="106">
        <v>14</v>
      </c>
      <c r="AA374" s="106" t="str">
        <f t="shared" si="12"/>
        <v>נ_14_14_52_60</v>
      </c>
      <c r="AB374" s="293">
        <v>2854.3136963460715</v>
      </c>
    </row>
    <row r="375" spans="13:28">
      <c r="M375" s="106">
        <v>61</v>
      </c>
      <c r="N375" s="106" t="s">
        <v>208</v>
      </c>
      <c r="O375" s="106">
        <v>14</v>
      </c>
      <c r="P375" s="106">
        <v>52</v>
      </c>
      <c r="Q375" s="106">
        <v>14</v>
      </c>
      <c r="R375" s="106" t="str">
        <f t="shared" si="11"/>
        <v>נ_14_14_52_61</v>
      </c>
      <c r="S375" s="293">
        <v>3124.3246550204594</v>
      </c>
      <c r="V375" s="106">
        <v>61</v>
      </c>
      <c r="W375" s="106" t="s">
        <v>208</v>
      </c>
      <c r="X375" s="106">
        <v>14</v>
      </c>
      <c r="Y375" s="106">
        <v>52</v>
      </c>
      <c r="Z375" s="106">
        <v>14</v>
      </c>
      <c r="AA375" s="106" t="str">
        <f t="shared" si="12"/>
        <v>נ_14_14_52_61</v>
      </c>
      <c r="AB375" s="293">
        <v>2914.695510748159</v>
      </c>
    </row>
    <row r="376" spans="13:28">
      <c r="M376" s="106">
        <v>62</v>
      </c>
      <c r="N376" s="106" t="s">
        <v>208</v>
      </c>
      <c r="O376" s="106">
        <v>14</v>
      </c>
      <c r="P376" s="106">
        <v>52</v>
      </c>
      <c r="Q376" s="106">
        <v>14</v>
      </c>
      <c r="R376" s="106" t="str">
        <f t="shared" si="11"/>
        <v>נ_14_14_52_62</v>
      </c>
      <c r="S376" s="293">
        <v>3174.7536314719296</v>
      </c>
      <c r="V376" s="106">
        <v>62</v>
      </c>
      <c r="W376" s="106" t="s">
        <v>208</v>
      </c>
      <c r="X376" s="106">
        <v>14</v>
      </c>
      <c r="Y376" s="106">
        <v>52</v>
      </c>
      <c r="Z376" s="106">
        <v>14</v>
      </c>
      <c r="AA376" s="106" t="str">
        <f t="shared" si="12"/>
        <v>נ_14_14_52_62</v>
      </c>
      <c r="AB376" s="293">
        <v>2970.1980147044524</v>
      </c>
    </row>
    <row r="377" spans="13:28">
      <c r="M377" s="106">
        <v>63</v>
      </c>
      <c r="N377" s="106" t="s">
        <v>208</v>
      </c>
      <c r="O377" s="106">
        <v>14</v>
      </c>
      <c r="P377" s="106">
        <v>52</v>
      </c>
      <c r="Q377" s="106">
        <v>14</v>
      </c>
      <c r="R377" s="106" t="str">
        <f t="shared" si="11"/>
        <v>נ_14_14_52_63</v>
      </c>
      <c r="S377" s="293">
        <v>3235.667826543875</v>
      </c>
      <c r="V377" s="106">
        <v>63</v>
      </c>
      <c r="W377" s="106" t="s">
        <v>208</v>
      </c>
      <c r="X377" s="106">
        <v>14</v>
      </c>
      <c r="Y377" s="106">
        <v>52</v>
      </c>
      <c r="Z377" s="106">
        <v>14</v>
      </c>
      <c r="AA377" s="106" t="str">
        <f t="shared" si="12"/>
        <v>נ_14_14_52_63</v>
      </c>
      <c r="AB377" s="293">
        <v>2993.5108713948975</v>
      </c>
    </row>
    <row r="378" spans="13:28">
      <c r="M378" s="106">
        <v>64</v>
      </c>
      <c r="N378" s="106" t="s">
        <v>208</v>
      </c>
      <c r="O378" s="106">
        <v>14</v>
      </c>
      <c r="P378" s="106">
        <v>52</v>
      </c>
      <c r="Q378" s="106">
        <v>14</v>
      </c>
      <c r="R378" s="106" t="str">
        <f t="shared" si="11"/>
        <v>נ_14_14_52_64</v>
      </c>
      <c r="S378" s="293">
        <v>3329.1414820282666</v>
      </c>
      <c r="V378" s="106">
        <v>64</v>
      </c>
      <c r="W378" s="106" t="s">
        <v>208</v>
      </c>
      <c r="X378" s="106">
        <v>14</v>
      </c>
      <c r="Y378" s="106">
        <v>52</v>
      </c>
      <c r="Z378" s="106">
        <v>14</v>
      </c>
      <c r="AA378" s="106" t="str">
        <f t="shared" si="12"/>
        <v>נ_14_14_52_64</v>
      </c>
      <c r="AB378" s="293">
        <v>3090.1294668059586</v>
      </c>
    </row>
    <row r="379" spans="13:28">
      <c r="M379" s="106">
        <v>65</v>
      </c>
      <c r="N379" s="106" t="s">
        <v>208</v>
      </c>
      <c r="O379" s="106">
        <v>14</v>
      </c>
      <c r="P379" s="106">
        <v>52</v>
      </c>
      <c r="Q379" s="106">
        <v>14</v>
      </c>
      <c r="R379" s="106" t="str">
        <f t="shared" si="11"/>
        <v>נ_14_14_52_65</v>
      </c>
      <c r="S379" s="293">
        <v>3466.0260017028013</v>
      </c>
      <c r="V379" s="106">
        <v>65</v>
      </c>
      <c r="W379" s="106" t="s">
        <v>208</v>
      </c>
      <c r="X379" s="106">
        <v>14</v>
      </c>
      <c r="Y379" s="106">
        <v>52</v>
      </c>
      <c r="Z379" s="106">
        <v>14</v>
      </c>
      <c r="AA379" s="106" t="str">
        <f t="shared" si="12"/>
        <v>נ_14_14_52_65</v>
      </c>
      <c r="AB379" s="293">
        <v>3917.7861096710039</v>
      </c>
    </row>
    <row r="380" spans="13:28">
      <c r="M380" s="106">
        <v>66</v>
      </c>
      <c r="N380" s="106" t="s">
        <v>208</v>
      </c>
      <c r="O380" s="106">
        <v>14</v>
      </c>
      <c r="P380" s="106">
        <v>52</v>
      </c>
      <c r="Q380" s="106">
        <v>14</v>
      </c>
      <c r="R380" s="106" t="str">
        <f t="shared" si="11"/>
        <v>נ_14_14_52_66</v>
      </c>
      <c r="S380" s="293">
        <v>3028.2942095894305</v>
      </c>
      <c r="V380" s="106">
        <v>66</v>
      </c>
      <c r="W380" s="106" t="s">
        <v>208</v>
      </c>
      <c r="X380" s="106">
        <v>14</v>
      </c>
      <c r="Y380" s="106">
        <v>52</v>
      </c>
      <c r="Z380" s="106">
        <v>14</v>
      </c>
      <c r="AA380" s="106" t="str">
        <f t="shared" si="12"/>
        <v>נ_14_14_52_66</v>
      </c>
      <c r="AB380" s="293">
        <v>3050.0581310135844</v>
      </c>
    </row>
    <row r="381" spans="13:28">
      <c r="M381" s="106">
        <v>20</v>
      </c>
      <c r="N381" s="106" t="s">
        <v>207</v>
      </c>
      <c r="O381" s="106">
        <v>14</v>
      </c>
      <c r="P381" s="106">
        <v>104</v>
      </c>
      <c r="Q381" s="106">
        <v>14</v>
      </c>
      <c r="R381" s="106" t="str">
        <f t="shared" si="11"/>
        <v>ז_14_14_104_20</v>
      </c>
      <c r="S381" s="293">
        <v>2249.6316260822564</v>
      </c>
      <c r="V381" s="106">
        <v>20</v>
      </c>
      <c r="W381" s="106" t="s">
        <v>207</v>
      </c>
      <c r="X381" s="106">
        <v>14</v>
      </c>
      <c r="Y381" s="106">
        <v>104</v>
      </c>
      <c r="Z381" s="106">
        <v>14</v>
      </c>
      <c r="AA381" s="106" t="str">
        <f t="shared" si="12"/>
        <v>ז_14_14_104_20</v>
      </c>
      <c r="AB381" s="293">
        <v>256.91164236585053</v>
      </c>
    </row>
    <row r="382" spans="13:28">
      <c r="M382" s="106">
        <v>21</v>
      </c>
      <c r="N382" s="106" t="s">
        <v>207</v>
      </c>
      <c r="O382" s="106">
        <v>14</v>
      </c>
      <c r="P382" s="106">
        <v>104</v>
      </c>
      <c r="Q382" s="106">
        <v>14</v>
      </c>
      <c r="R382" s="106" t="str">
        <f t="shared" si="11"/>
        <v>ז_14_14_104_21</v>
      </c>
      <c r="S382" s="293">
        <v>2323.7126592315253</v>
      </c>
      <c r="V382" s="106">
        <v>21</v>
      </c>
      <c r="W382" s="106" t="s">
        <v>207</v>
      </c>
      <c r="X382" s="106">
        <v>14</v>
      </c>
      <c r="Y382" s="106">
        <v>104</v>
      </c>
      <c r="Z382" s="106">
        <v>14</v>
      </c>
      <c r="AA382" s="106" t="str">
        <f t="shared" si="12"/>
        <v>ז_14_14_104_21</v>
      </c>
      <c r="AB382" s="293">
        <v>256.91164236585053</v>
      </c>
    </row>
    <row r="383" spans="13:28">
      <c r="M383" s="106">
        <v>22</v>
      </c>
      <c r="N383" s="106" t="s">
        <v>207</v>
      </c>
      <c r="O383" s="106">
        <v>14</v>
      </c>
      <c r="P383" s="106">
        <v>104</v>
      </c>
      <c r="Q383" s="106">
        <v>14</v>
      </c>
      <c r="R383" s="106" t="str">
        <f t="shared" si="11"/>
        <v>ז_14_14_104_22</v>
      </c>
      <c r="S383" s="293">
        <v>2401.4785673008878</v>
      </c>
      <c r="V383" s="106">
        <v>22</v>
      </c>
      <c r="W383" s="106" t="s">
        <v>207</v>
      </c>
      <c r="X383" s="106">
        <v>14</v>
      </c>
      <c r="Y383" s="106">
        <v>104</v>
      </c>
      <c r="Z383" s="106">
        <v>14</v>
      </c>
      <c r="AA383" s="106" t="str">
        <f t="shared" si="12"/>
        <v>ז_14_14_104_22</v>
      </c>
      <c r="AB383" s="293">
        <v>334.99414539616293</v>
      </c>
    </row>
    <row r="384" spans="13:28">
      <c r="M384" s="106">
        <v>23</v>
      </c>
      <c r="N384" s="106" t="s">
        <v>207</v>
      </c>
      <c r="O384" s="106">
        <v>14</v>
      </c>
      <c r="P384" s="106">
        <v>104</v>
      </c>
      <c r="Q384" s="106">
        <v>14</v>
      </c>
      <c r="R384" s="106" t="str">
        <f t="shared" si="11"/>
        <v>ז_14_14_104_23</v>
      </c>
      <c r="S384" s="293">
        <v>2480.2340302728076</v>
      </c>
      <c r="V384" s="106">
        <v>23</v>
      </c>
      <c r="W384" s="106" t="s">
        <v>207</v>
      </c>
      <c r="X384" s="106">
        <v>14</v>
      </c>
      <c r="Y384" s="106">
        <v>104</v>
      </c>
      <c r="Z384" s="106">
        <v>14</v>
      </c>
      <c r="AA384" s="106" t="str">
        <f t="shared" si="12"/>
        <v>ז_14_14_104_23</v>
      </c>
      <c r="AB384" s="293">
        <v>461.39557035105167</v>
      </c>
    </row>
    <row r="385" spans="13:28">
      <c r="M385" s="106">
        <v>24</v>
      </c>
      <c r="N385" s="106" t="s">
        <v>207</v>
      </c>
      <c r="O385" s="106">
        <v>14</v>
      </c>
      <c r="P385" s="106">
        <v>104</v>
      </c>
      <c r="Q385" s="106">
        <v>14</v>
      </c>
      <c r="R385" s="106" t="str">
        <f t="shared" si="11"/>
        <v>ז_14_14_104_24</v>
      </c>
      <c r="S385" s="293">
        <v>2558.2175657151492</v>
      </c>
      <c r="V385" s="106">
        <v>24</v>
      </c>
      <c r="W385" s="106" t="s">
        <v>207</v>
      </c>
      <c r="X385" s="106">
        <v>14</v>
      </c>
      <c r="Y385" s="106">
        <v>104</v>
      </c>
      <c r="Z385" s="106">
        <v>14</v>
      </c>
      <c r="AA385" s="106" t="str">
        <f t="shared" si="12"/>
        <v>ז_14_14_104_24</v>
      </c>
      <c r="AB385" s="293">
        <v>650.42809837433344</v>
      </c>
    </row>
    <row r="386" spans="13:28">
      <c r="M386" s="106">
        <v>25</v>
      </c>
      <c r="N386" s="106" t="s">
        <v>207</v>
      </c>
      <c r="O386" s="106">
        <v>14</v>
      </c>
      <c r="P386" s="106">
        <v>104</v>
      </c>
      <c r="Q386" s="106">
        <v>14</v>
      </c>
      <c r="R386" s="106" t="str">
        <f t="shared" si="11"/>
        <v>ז_14_14_104_25</v>
      </c>
      <c r="S386" s="293">
        <v>2632.9731473736806</v>
      </c>
      <c r="V386" s="106">
        <v>25</v>
      </c>
      <c r="W386" s="106" t="s">
        <v>207</v>
      </c>
      <c r="X386" s="106">
        <v>14</v>
      </c>
      <c r="Y386" s="106">
        <v>104</v>
      </c>
      <c r="Z386" s="106">
        <v>14</v>
      </c>
      <c r="AA386" s="106" t="str">
        <f t="shared" si="12"/>
        <v>ז_14_14_104_25</v>
      </c>
      <c r="AB386" s="293">
        <v>837.71037320716277</v>
      </c>
    </row>
    <row r="387" spans="13:28">
      <c r="M387" s="106">
        <v>26</v>
      </c>
      <c r="N387" s="106" t="s">
        <v>207</v>
      </c>
      <c r="O387" s="106">
        <v>14</v>
      </c>
      <c r="P387" s="106">
        <v>104</v>
      </c>
      <c r="Q387" s="106">
        <v>14</v>
      </c>
      <c r="R387" s="106" t="str">
        <f t="shared" si="11"/>
        <v>ז_14_14_104_26</v>
      </c>
      <c r="S387" s="293">
        <v>2704.3770842707413</v>
      </c>
      <c r="V387" s="106">
        <v>26</v>
      </c>
      <c r="W387" s="106" t="s">
        <v>207</v>
      </c>
      <c r="X387" s="106">
        <v>14</v>
      </c>
      <c r="Y387" s="106">
        <v>104</v>
      </c>
      <c r="Z387" s="106">
        <v>14</v>
      </c>
      <c r="AA387" s="106" t="str">
        <f t="shared" si="12"/>
        <v>ז_14_14_104_26</v>
      </c>
      <c r="AB387" s="293">
        <v>965.85022191607482</v>
      </c>
    </row>
    <row r="388" spans="13:28">
      <c r="M388" s="106">
        <v>27</v>
      </c>
      <c r="N388" s="106" t="s">
        <v>207</v>
      </c>
      <c r="O388" s="106">
        <v>14</v>
      </c>
      <c r="P388" s="106">
        <v>104</v>
      </c>
      <c r="Q388" s="106">
        <v>14</v>
      </c>
      <c r="R388" s="106" t="str">
        <f t="shared" si="11"/>
        <v>ז_14_14_104_27</v>
      </c>
      <c r="S388" s="293">
        <v>2774.5845257442352</v>
      </c>
      <c r="V388" s="106">
        <v>27</v>
      </c>
      <c r="W388" s="106" t="s">
        <v>207</v>
      </c>
      <c r="X388" s="106">
        <v>14</v>
      </c>
      <c r="Y388" s="106">
        <v>104</v>
      </c>
      <c r="Z388" s="106">
        <v>14</v>
      </c>
      <c r="AA388" s="106" t="str">
        <f t="shared" si="12"/>
        <v>ז_14_14_104_27</v>
      </c>
      <c r="AB388" s="293">
        <v>1155.8188230845028</v>
      </c>
    </row>
    <row r="389" spans="13:28">
      <c r="M389" s="106">
        <v>28</v>
      </c>
      <c r="N389" s="106" t="s">
        <v>207</v>
      </c>
      <c r="O389" s="106">
        <v>14</v>
      </c>
      <c r="P389" s="106">
        <v>104</v>
      </c>
      <c r="Q389" s="106">
        <v>14</v>
      </c>
      <c r="R389" s="106" t="str">
        <f t="shared" si="11"/>
        <v>ז_14_14_104_28</v>
      </c>
      <c r="S389" s="293">
        <v>2841.0292915147561</v>
      </c>
      <c r="V389" s="106">
        <v>28</v>
      </c>
      <c r="W389" s="106" t="s">
        <v>207</v>
      </c>
      <c r="X389" s="106">
        <v>14</v>
      </c>
      <c r="Y389" s="106">
        <v>104</v>
      </c>
      <c r="Z389" s="106">
        <v>14</v>
      </c>
      <c r="AA389" s="106" t="str">
        <f t="shared" si="12"/>
        <v>ז_14_14_104_28</v>
      </c>
      <c r="AB389" s="293">
        <v>1314.2311445249611</v>
      </c>
    </row>
    <row r="390" spans="13:28">
      <c r="M390" s="106">
        <v>29</v>
      </c>
      <c r="N390" s="106" t="s">
        <v>207</v>
      </c>
      <c r="O390" s="106">
        <v>14</v>
      </c>
      <c r="P390" s="106">
        <v>104</v>
      </c>
      <c r="Q390" s="106">
        <v>14</v>
      </c>
      <c r="R390" s="106" t="str">
        <f t="shared" ref="R390:R453" si="13">N390&amp;"_"&amp;O390&amp;"_"&amp;Q390&amp;"_"&amp;P390&amp;"_"&amp;M390</f>
        <v>ז_14_14_104_29</v>
      </c>
      <c r="S390" s="293">
        <v>2904.762312622111</v>
      </c>
      <c r="V390" s="106">
        <v>29</v>
      </c>
      <c r="W390" s="106" t="s">
        <v>207</v>
      </c>
      <c r="X390" s="106">
        <v>14</v>
      </c>
      <c r="Y390" s="106">
        <v>104</v>
      </c>
      <c r="Z390" s="106">
        <v>14</v>
      </c>
      <c r="AA390" s="106" t="str">
        <f t="shared" si="12"/>
        <v>ז_14_14_104_29</v>
      </c>
      <c r="AB390" s="293">
        <v>1522.0642589117788</v>
      </c>
    </row>
    <row r="391" spans="13:28">
      <c r="M391" s="106">
        <v>30</v>
      </c>
      <c r="N391" s="106" t="s">
        <v>207</v>
      </c>
      <c r="O391" s="106">
        <v>14</v>
      </c>
      <c r="P391" s="106">
        <v>104</v>
      </c>
      <c r="Q391" s="106">
        <v>14</v>
      </c>
      <c r="R391" s="106" t="str">
        <f t="shared" si="13"/>
        <v>ז_14_14_104_30</v>
      </c>
      <c r="S391" s="293">
        <v>2963.5363163108082</v>
      </c>
      <c r="V391" s="106">
        <v>30</v>
      </c>
      <c r="W391" s="106" t="s">
        <v>207</v>
      </c>
      <c r="X391" s="106">
        <v>14</v>
      </c>
      <c r="Y391" s="106">
        <v>104</v>
      </c>
      <c r="Z391" s="106">
        <v>14</v>
      </c>
      <c r="AA391" s="106" t="str">
        <f t="shared" ref="AA391:AA454" si="14">W391&amp;"_"&amp;X391&amp;"_"&amp;Z391&amp;"_"&amp;Y391&amp;"_"&amp;V391</f>
        <v>ז_14_14_104_30</v>
      </c>
      <c r="AB391" s="293">
        <v>1739.8783946096569</v>
      </c>
    </row>
    <row r="392" spans="13:28">
      <c r="M392" s="106">
        <v>31</v>
      </c>
      <c r="N392" s="106" t="s">
        <v>207</v>
      </c>
      <c r="O392" s="106">
        <v>14</v>
      </c>
      <c r="P392" s="106">
        <v>104</v>
      </c>
      <c r="Q392" s="106">
        <v>14</v>
      </c>
      <c r="R392" s="106" t="str">
        <f t="shared" si="13"/>
        <v>ז_14_14_104_31</v>
      </c>
      <c r="S392" s="293">
        <v>3016.5685124488978</v>
      </c>
      <c r="V392" s="106">
        <v>31</v>
      </c>
      <c r="W392" s="106" t="s">
        <v>207</v>
      </c>
      <c r="X392" s="106">
        <v>14</v>
      </c>
      <c r="Y392" s="106">
        <v>104</v>
      </c>
      <c r="Z392" s="106">
        <v>14</v>
      </c>
      <c r="AA392" s="106" t="str">
        <f t="shared" si="14"/>
        <v>ז_14_14_104_31</v>
      </c>
      <c r="AB392" s="293">
        <v>1923.016367197152</v>
      </c>
    </row>
    <row r="393" spans="13:28">
      <c r="M393" s="106">
        <v>32</v>
      </c>
      <c r="N393" s="106" t="s">
        <v>207</v>
      </c>
      <c r="O393" s="106">
        <v>14</v>
      </c>
      <c r="P393" s="106">
        <v>104</v>
      </c>
      <c r="Q393" s="106">
        <v>14</v>
      </c>
      <c r="R393" s="106" t="str">
        <f t="shared" si="13"/>
        <v>ז_14_14_104_32</v>
      </c>
      <c r="S393" s="293">
        <v>3064.9303673161708</v>
      </c>
      <c r="V393" s="106">
        <v>32</v>
      </c>
      <c r="W393" s="106" t="s">
        <v>207</v>
      </c>
      <c r="X393" s="106">
        <v>14</v>
      </c>
      <c r="Y393" s="106">
        <v>104</v>
      </c>
      <c r="Z393" s="106">
        <v>14</v>
      </c>
      <c r="AA393" s="106" t="str">
        <f t="shared" si="14"/>
        <v>ז_14_14_104_32</v>
      </c>
      <c r="AB393" s="293">
        <v>2068.0365179261044</v>
      </c>
    </row>
    <row r="394" spans="13:28">
      <c r="M394" s="106">
        <v>33</v>
      </c>
      <c r="N394" s="106" t="s">
        <v>207</v>
      </c>
      <c r="O394" s="106">
        <v>14</v>
      </c>
      <c r="P394" s="106">
        <v>104</v>
      </c>
      <c r="Q394" s="106">
        <v>14</v>
      </c>
      <c r="R394" s="106" t="str">
        <f t="shared" si="13"/>
        <v>ז_14_14_104_33</v>
      </c>
      <c r="S394" s="293">
        <v>3109.9463517652239</v>
      </c>
      <c r="V394" s="106">
        <v>33</v>
      </c>
      <c r="W394" s="106" t="s">
        <v>207</v>
      </c>
      <c r="X394" s="106">
        <v>14</v>
      </c>
      <c r="Y394" s="106">
        <v>104</v>
      </c>
      <c r="Z394" s="106">
        <v>14</v>
      </c>
      <c r="AA394" s="106" t="str">
        <f t="shared" si="14"/>
        <v>ז_14_14_104_33</v>
      </c>
      <c r="AB394" s="293">
        <v>2171.4434156031903</v>
      </c>
    </row>
    <row r="395" spans="13:28">
      <c r="M395" s="106">
        <v>34</v>
      </c>
      <c r="N395" s="106" t="s">
        <v>207</v>
      </c>
      <c r="O395" s="106">
        <v>14</v>
      </c>
      <c r="P395" s="106">
        <v>104</v>
      </c>
      <c r="Q395" s="106">
        <v>14</v>
      </c>
      <c r="R395" s="106" t="str">
        <f t="shared" si="13"/>
        <v>ז_14_14_104_34</v>
      </c>
      <c r="S395" s="293">
        <v>3153.2305075103145</v>
      </c>
      <c r="V395" s="106">
        <v>34</v>
      </c>
      <c r="W395" s="106" t="s">
        <v>207</v>
      </c>
      <c r="X395" s="106">
        <v>14</v>
      </c>
      <c r="Y395" s="106">
        <v>104</v>
      </c>
      <c r="Z395" s="106">
        <v>14</v>
      </c>
      <c r="AA395" s="106" t="str">
        <f t="shared" si="14"/>
        <v>ז_14_14_104_34</v>
      </c>
      <c r="AB395" s="293">
        <v>2253.6827791482706</v>
      </c>
    </row>
    <row r="396" spans="13:28">
      <c r="M396" s="106">
        <v>35</v>
      </c>
      <c r="N396" s="106" t="s">
        <v>207</v>
      </c>
      <c r="O396" s="106">
        <v>14</v>
      </c>
      <c r="P396" s="106">
        <v>104</v>
      </c>
      <c r="Q396" s="106">
        <v>14</v>
      </c>
      <c r="R396" s="106" t="str">
        <f t="shared" si="13"/>
        <v>ז_14_14_104_35</v>
      </c>
      <c r="S396" s="293">
        <v>3195.626704194231</v>
      </c>
      <c r="V396" s="106">
        <v>35</v>
      </c>
      <c r="W396" s="106" t="s">
        <v>207</v>
      </c>
      <c r="X396" s="106">
        <v>14</v>
      </c>
      <c r="Y396" s="106">
        <v>104</v>
      </c>
      <c r="Z396" s="106">
        <v>14</v>
      </c>
      <c r="AA396" s="106" t="str">
        <f t="shared" si="14"/>
        <v>ז_14_14_104_35</v>
      </c>
      <c r="AB396" s="293">
        <v>2337.6775617481085</v>
      </c>
    </row>
    <row r="397" spans="13:28">
      <c r="M397" s="106">
        <v>36</v>
      </c>
      <c r="N397" s="106" t="s">
        <v>207</v>
      </c>
      <c r="O397" s="106">
        <v>14</v>
      </c>
      <c r="P397" s="106">
        <v>104</v>
      </c>
      <c r="Q397" s="106">
        <v>14</v>
      </c>
      <c r="R397" s="106" t="str">
        <f t="shared" si="13"/>
        <v>ז_14_14_104_36</v>
      </c>
      <c r="S397" s="293">
        <v>3236.9944892373892</v>
      </c>
      <c r="V397" s="106">
        <v>36</v>
      </c>
      <c r="W397" s="106" t="s">
        <v>207</v>
      </c>
      <c r="X397" s="106">
        <v>14</v>
      </c>
      <c r="Y397" s="106">
        <v>104</v>
      </c>
      <c r="Z397" s="106">
        <v>14</v>
      </c>
      <c r="AA397" s="106" t="str">
        <f t="shared" si="14"/>
        <v>ז_14_14_104_36</v>
      </c>
      <c r="AB397" s="293">
        <v>2397.9095795409703</v>
      </c>
    </row>
    <row r="398" spans="13:28">
      <c r="M398" s="106">
        <v>37</v>
      </c>
      <c r="N398" s="106" t="s">
        <v>207</v>
      </c>
      <c r="O398" s="106">
        <v>14</v>
      </c>
      <c r="P398" s="106">
        <v>104</v>
      </c>
      <c r="Q398" s="106">
        <v>14</v>
      </c>
      <c r="R398" s="106" t="str">
        <f t="shared" si="13"/>
        <v>ז_14_14_104_37</v>
      </c>
      <c r="S398" s="293">
        <v>3278.40151902767</v>
      </c>
      <c r="V398" s="106">
        <v>37</v>
      </c>
      <c r="W398" s="106" t="s">
        <v>207</v>
      </c>
      <c r="X398" s="106">
        <v>14</v>
      </c>
      <c r="Y398" s="106">
        <v>104</v>
      </c>
      <c r="Z398" s="106">
        <v>14</v>
      </c>
      <c r="AA398" s="106" t="str">
        <f t="shared" si="14"/>
        <v>ז_14_14_104_37</v>
      </c>
      <c r="AB398" s="293">
        <v>2458.5637930929024</v>
      </c>
    </row>
    <row r="399" spans="13:28">
      <c r="M399" s="106">
        <v>38</v>
      </c>
      <c r="N399" s="106" t="s">
        <v>207</v>
      </c>
      <c r="O399" s="106">
        <v>14</v>
      </c>
      <c r="P399" s="106">
        <v>104</v>
      </c>
      <c r="Q399" s="106">
        <v>14</v>
      </c>
      <c r="R399" s="106" t="str">
        <f t="shared" si="13"/>
        <v>ז_14_14_104_38</v>
      </c>
      <c r="S399" s="293">
        <v>3319.8539918838642</v>
      </c>
      <c r="V399" s="106">
        <v>38</v>
      </c>
      <c r="W399" s="106" t="s">
        <v>207</v>
      </c>
      <c r="X399" s="106">
        <v>14</v>
      </c>
      <c r="Y399" s="106">
        <v>104</v>
      </c>
      <c r="Z399" s="106">
        <v>14</v>
      </c>
      <c r="AA399" s="106" t="str">
        <f t="shared" si="14"/>
        <v>ז_14_14_104_38</v>
      </c>
      <c r="AB399" s="293">
        <v>2465.4508906336023</v>
      </c>
    </row>
    <row r="400" spans="13:28">
      <c r="M400" s="106">
        <v>39</v>
      </c>
      <c r="N400" s="106" t="s">
        <v>207</v>
      </c>
      <c r="O400" s="106">
        <v>14</v>
      </c>
      <c r="P400" s="106">
        <v>104</v>
      </c>
      <c r="Q400" s="106">
        <v>14</v>
      </c>
      <c r="R400" s="106" t="str">
        <f t="shared" si="13"/>
        <v>ז_14_14_104_39</v>
      </c>
      <c r="S400" s="293">
        <v>3364.0888184124824</v>
      </c>
      <c r="V400" s="106">
        <v>39</v>
      </c>
      <c r="W400" s="106" t="s">
        <v>207</v>
      </c>
      <c r="X400" s="106">
        <v>14</v>
      </c>
      <c r="Y400" s="106">
        <v>104</v>
      </c>
      <c r="Z400" s="106">
        <v>14</v>
      </c>
      <c r="AA400" s="106" t="str">
        <f t="shared" si="14"/>
        <v>ז_14_14_104_39</v>
      </c>
      <c r="AB400" s="293">
        <v>2476.4210911045379</v>
      </c>
    </row>
    <row r="401" spans="13:28">
      <c r="M401" s="106">
        <v>40</v>
      </c>
      <c r="N401" s="106" t="s">
        <v>207</v>
      </c>
      <c r="O401" s="106">
        <v>14</v>
      </c>
      <c r="P401" s="106">
        <v>104</v>
      </c>
      <c r="Q401" s="106">
        <v>14</v>
      </c>
      <c r="R401" s="106" t="str">
        <f t="shared" si="13"/>
        <v>ז_14_14_104_40</v>
      </c>
      <c r="S401" s="293">
        <v>3411.2101055810917</v>
      </c>
      <c r="V401" s="106">
        <v>40</v>
      </c>
      <c r="W401" s="106" t="s">
        <v>207</v>
      </c>
      <c r="X401" s="106">
        <v>14</v>
      </c>
      <c r="Y401" s="106">
        <v>104</v>
      </c>
      <c r="Z401" s="106">
        <v>14</v>
      </c>
      <c r="AA401" s="106" t="str">
        <f t="shared" si="14"/>
        <v>ז_14_14_104_40</v>
      </c>
      <c r="AB401" s="293">
        <v>2471.2329906895034</v>
      </c>
    </row>
    <row r="402" spans="13:28">
      <c r="M402" s="106">
        <v>41</v>
      </c>
      <c r="N402" s="106" t="s">
        <v>207</v>
      </c>
      <c r="O402" s="106">
        <v>14</v>
      </c>
      <c r="P402" s="106">
        <v>104</v>
      </c>
      <c r="Q402" s="106">
        <v>14</v>
      </c>
      <c r="R402" s="106" t="str">
        <f t="shared" si="13"/>
        <v>ז_14_14_104_41</v>
      </c>
      <c r="S402" s="293">
        <v>3462.4166915256997</v>
      </c>
      <c r="V402" s="106">
        <v>41</v>
      </c>
      <c r="W402" s="106" t="s">
        <v>207</v>
      </c>
      <c r="X402" s="106">
        <v>14</v>
      </c>
      <c r="Y402" s="106">
        <v>104</v>
      </c>
      <c r="Z402" s="106">
        <v>14</v>
      </c>
      <c r="AA402" s="106" t="str">
        <f t="shared" si="14"/>
        <v>ז_14_14_104_41</v>
      </c>
      <c r="AB402" s="293">
        <v>2531.4374490328764</v>
      </c>
    </row>
    <row r="403" spans="13:28">
      <c r="M403" s="106">
        <v>42</v>
      </c>
      <c r="N403" s="106" t="s">
        <v>207</v>
      </c>
      <c r="O403" s="106">
        <v>14</v>
      </c>
      <c r="P403" s="106">
        <v>104</v>
      </c>
      <c r="Q403" s="106">
        <v>14</v>
      </c>
      <c r="R403" s="106" t="str">
        <f t="shared" si="13"/>
        <v>ז_14_14_104_42</v>
      </c>
      <c r="S403" s="293">
        <v>3514.6291257075977</v>
      </c>
      <c r="V403" s="106">
        <v>42</v>
      </c>
      <c r="W403" s="106" t="s">
        <v>207</v>
      </c>
      <c r="X403" s="106">
        <v>14</v>
      </c>
      <c r="Y403" s="106">
        <v>104</v>
      </c>
      <c r="Z403" s="106">
        <v>14</v>
      </c>
      <c r="AA403" s="106" t="str">
        <f t="shared" si="14"/>
        <v>ז_14_14_104_42</v>
      </c>
      <c r="AB403" s="293">
        <v>2528.2781945522033</v>
      </c>
    </row>
    <row r="404" spans="13:28">
      <c r="M404" s="106">
        <v>43</v>
      </c>
      <c r="N404" s="106" t="s">
        <v>207</v>
      </c>
      <c r="O404" s="106">
        <v>14</v>
      </c>
      <c r="P404" s="106">
        <v>104</v>
      </c>
      <c r="Q404" s="106">
        <v>14</v>
      </c>
      <c r="R404" s="106" t="str">
        <f t="shared" si="13"/>
        <v>ז_14_14_104_43</v>
      </c>
      <c r="S404" s="293">
        <v>3571.56880405624</v>
      </c>
      <c r="V404" s="106">
        <v>43</v>
      </c>
      <c r="W404" s="106" t="s">
        <v>207</v>
      </c>
      <c r="X404" s="106">
        <v>14</v>
      </c>
      <c r="Y404" s="106">
        <v>104</v>
      </c>
      <c r="Z404" s="106">
        <v>14</v>
      </c>
      <c r="AA404" s="106" t="str">
        <f t="shared" si="14"/>
        <v>ז_14_14_104_43</v>
      </c>
      <c r="AB404" s="293">
        <v>2602.5755198278498</v>
      </c>
    </row>
    <row r="405" spans="13:28">
      <c r="M405" s="106">
        <v>44</v>
      </c>
      <c r="N405" s="106" t="s">
        <v>207</v>
      </c>
      <c r="O405" s="106">
        <v>14</v>
      </c>
      <c r="P405" s="106">
        <v>104</v>
      </c>
      <c r="Q405" s="106">
        <v>14</v>
      </c>
      <c r="R405" s="106" t="str">
        <f t="shared" si="13"/>
        <v>ז_14_14_104_44</v>
      </c>
      <c r="S405" s="293">
        <v>3629.355968358771</v>
      </c>
      <c r="V405" s="106">
        <v>44</v>
      </c>
      <c r="W405" s="106" t="s">
        <v>207</v>
      </c>
      <c r="X405" s="106">
        <v>14</v>
      </c>
      <c r="Y405" s="106">
        <v>104</v>
      </c>
      <c r="Z405" s="106">
        <v>14</v>
      </c>
      <c r="AA405" s="106" t="str">
        <f t="shared" si="14"/>
        <v>ז_14_14_104_44</v>
      </c>
      <c r="AB405" s="293">
        <v>2674.1235421658653</v>
      </c>
    </row>
    <row r="406" spans="13:28">
      <c r="M406" s="106">
        <v>45</v>
      </c>
      <c r="N406" s="106" t="s">
        <v>207</v>
      </c>
      <c r="O406" s="106">
        <v>14</v>
      </c>
      <c r="P406" s="106">
        <v>104</v>
      </c>
      <c r="Q406" s="106">
        <v>14</v>
      </c>
      <c r="R406" s="106" t="str">
        <f t="shared" si="13"/>
        <v>ז_14_14_104_45</v>
      </c>
      <c r="S406" s="293">
        <v>3688.3102864223429</v>
      </c>
      <c r="V406" s="106">
        <v>45</v>
      </c>
      <c r="W406" s="106" t="s">
        <v>207</v>
      </c>
      <c r="X406" s="106">
        <v>14</v>
      </c>
      <c r="Y406" s="106">
        <v>104</v>
      </c>
      <c r="Z406" s="106">
        <v>14</v>
      </c>
      <c r="AA406" s="106" t="str">
        <f t="shared" si="14"/>
        <v>ז_14_14_104_45</v>
      </c>
      <c r="AB406" s="293">
        <v>2734.3355866574939</v>
      </c>
    </row>
    <row r="407" spans="13:28">
      <c r="M407" s="106">
        <v>46</v>
      </c>
      <c r="N407" s="106" t="s">
        <v>207</v>
      </c>
      <c r="O407" s="106">
        <v>14</v>
      </c>
      <c r="P407" s="106">
        <v>104</v>
      </c>
      <c r="Q407" s="106">
        <v>14</v>
      </c>
      <c r="R407" s="106" t="str">
        <f t="shared" si="13"/>
        <v>ז_14_14_104_46</v>
      </c>
      <c r="S407" s="293">
        <v>3749.3438533036579</v>
      </c>
      <c r="V407" s="106">
        <v>46</v>
      </c>
      <c r="W407" s="106" t="s">
        <v>207</v>
      </c>
      <c r="X407" s="106">
        <v>14</v>
      </c>
      <c r="Y407" s="106">
        <v>104</v>
      </c>
      <c r="Z407" s="106">
        <v>14</v>
      </c>
      <c r="AA407" s="106" t="str">
        <f t="shared" si="14"/>
        <v>ז_14_14_104_46</v>
      </c>
      <c r="AB407" s="293">
        <v>2876.3889032721663</v>
      </c>
    </row>
    <row r="408" spans="13:28">
      <c r="M408" s="106">
        <v>47</v>
      </c>
      <c r="N408" s="106" t="s">
        <v>207</v>
      </c>
      <c r="O408" s="106">
        <v>14</v>
      </c>
      <c r="P408" s="106">
        <v>104</v>
      </c>
      <c r="Q408" s="106">
        <v>14</v>
      </c>
      <c r="R408" s="106" t="str">
        <f t="shared" si="13"/>
        <v>ז_14_14_104_47</v>
      </c>
      <c r="S408" s="293">
        <v>3807.5145252753027</v>
      </c>
      <c r="V408" s="106">
        <v>47</v>
      </c>
      <c r="W408" s="106" t="s">
        <v>207</v>
      </c>
      <c r="X408" s="106">
        <v>14</v>
      </c>
      <c r="Y408" s="106">
        <v>104</v>
      </c>
      <c r="Z408" s="106">
        <v>14</v>
      </c>
      <c r="AA408" s="106" t="str">
        <f t="shared" si="14"/>
        <v>ז_14_14_104_47</v>
      </c>
      <c r="AB408" s="293">
        <v>3021.4364226223097</v>
      </c>
    </row>
    <row r="409" spans="13:28">
      <c r="M409" s="106">
        <v>48</v>
      </c>
      <c r="N409" s="106" t="s">
        <v>207</v>
      </c>
      <c r="O409" s="106">
        <v>14</v>
      </c>
      <c r="P409" s="106">
        <v>104</v>
      </c>
      <c r="Q409" s="106">
        <v>14</v>
      </c>
      <c r="R409" s="106" t="str">
        <f t="shared" si="13"/>
        <v>ז_14_14_104_48</v>
      </c>
      <c r="S409" s="293">
        <v>3862.2505990481686</v>
      </c>
      <c r="V409" s="106">
        <v>48</v>
      </c>
      <c r="W409" s="106" t="s">
        <v>207</v>
      </c>
      <c r="X409" s="106">
        <v>14</v>
      </c>
      <c r="Y409" s="106">
        <v>104</v>
      </c>
      <c r="Z409" s="106">
        <v>14</v>
      </c>
      <c r="AA409" s="106" t="str">
        <f t="shared" si="14"/>
        <v>ז_14_14_104_48</v>
      </c>
      <c r="AB409" s="293">
        <v>3059.8553298643187</v>
      </c>
    </row>
    <row r="410" spans="13:28">
      <c r="M410" s="106">
        <v>49</v>
      </c>
      <c r="N410" s="106" t="s">
        <v>207</v>
      </c>
      <c r="O410" s="106">
        <v>14</v>
      </c>
      <c r="P410" s="106">
        <v>104</v>
      </c>
      <c r="Q410" s="106">
        <v>14</v>
      </c>
      <c r="R410" s="106" t="str">
        <f t="shared" si="13"/>
        <v>ז_14_14_104_49</v>
      </c>
      <c r="S410" s="293">
        <v>3920.5569059185746</v>
      </c>
      <c r="V410" s="106">
        <v>49</v>
      </c>
      <c r="W410" s="106" t="s">
        <v>207</v>
      </c>
      <c r="X410" s="106">
        <v>14</v>
      </c>
      <c r="Y410" s="106">
        <v>104</v>
      </c>
      <c r="Z410" s="106">
        <v>14</v>
      </c>
      <c r="AA410" s="106" t="str">
        <f t="shared" si="14"/>
        <v>ז_14_14_104_49</v>
      </c>
      <c r="AB410" s="293">
        <v>3060.1515993068715</v>
      </c>
    </row>
    <row r="411" spans="13:28">
      <c r="M411" s="106">
        <v>50</v>
      </c>
      <c r="N411" s="106" t="s">
        <v>207</v>
      </c>
      <c r="O411" s="106">
        <v>14</v>
      </c>
      <c r="P411" s="106">
        <v>104</v>
      </c>
      <c r="Q411" s="106">
        <v>14</v>
      </c>
      <c r="R411" s="106" t="str">
        <f t="shared" si="13"/>
        <v>ז_14_14_104_50</v>
      </c>
      <c r="S411" s="293">
        <v>3985.896113969839</v>
      </c>
      <c r="V411" s="106">
        <v>50</v>
      </c>
      <c r="W411" s="106" t="s">
        <v>207</v>
      </c>
      <c r="X411" s="106">
        <v>14</v>
      </c>
      <c r="Y411" s="106">
        <v>104</v>
      </c>
      <c r="Z411" s="106">
        <v>14</v>
      </c>
      <c r="AA411" s="106" t="str">
        <f t="shared" si="14"/>
        <v>ז_14_14_104_50</v>
      </c>
      <c r="AB411" s="293">
        <v>3085.7245952646986</v>
      </c>
    </row>
    <row r="412" spans="13:28">
      <c r="M412" s="106">
        <v>51</v>
      </c>
      <c r="N412" s="106" t="s">
        <v>207</v>
      </c>
      <c r="O412" s="106">
        <v>14</v>
      </c>
      <c r="P412" s="106">
        <v>104</v>
      </c>
      <c r="Q412" s="106">
        <v>14</v>
      </c>
      <c r="R412" s="106" t="str">
        <f t="shared" si="13"/>
        <v>ז_14_14_104_51</v>
      </c>
      <c r="S412" s="293">
        <v>4057.6416191661192</v>
      </c>
      <c r="V412" s="106">
        <v>51</v>
      </c>
      <c r="W412" s="106" t="s">
        <v>207</v>
      </c>
      <c r="X412" s="106">
        <v>14</v>
      </c>
      <c r="Y412" s="106">
        <v>104</v>
      </c>
      <c r="Z412" s="106">
        <v>14</v>
      </c>
      <c r="AA412" s="106" t="str">
        <f t="shared" si="14"/>
        <v>ז_14_14_104_51</v>
      </c>
      <c r="AB412" s="293">
        <v>3067.8464595521805</v>
      </c>
    </row>
    <row r="413" spans="13:28">
      <c r="M413" s="106">
        <v>52</v>
      </c>
      <c r="N413" s="106" t="s">
        <v>207</v>
      </c>
      <c r="O413" s="106">
        <v>14</v>
      </c>
      <c r="P413" s="106">
        <v>104</v>
      </c>
      <c r="Q413" s="106">
        <v>14</v>
      </c>
      <c r="R413" s="106" t="str">
        <f t="shared" si="13"/>
        <v>ז_14_14_104_52</v>
      </c>
      <c r="S413" s="293">
        <v>4140.6396468964567</v>
      </c>
      <c r="V413" s="106">
        <v>52</v>
      </c>
      <c r="W413" s="106" t="s">
        <v>207</v>
      </c>
      <c r="X413" s="106">
        <v>14</v>
      </c>
      <c r="Y413" s="106">
        <v>104</v>
      </c>
      <c r="Z413" s="106">
        <v>14</v>
      </c>
      <c r="AA413" s="106" t="str">
        <f t="shared" si="14"/>
        <v>ז_14_14_104_52</v>
      </c>
      <c r="AB413" s="293">
        <v>3176.4513432180065</v>
      </c>
    </row>
    <row r="414" spans="13:28">
      <c r="M414" s="106">
        <v>53</v>
      </c>
      <c r="N414" s="106" t="s">
        <v>207</v>
      </c>
      <c r="O414" s="106">
        <v>14</v>
      </c>
      <c r="P414" s="106">
        <v>104</v>
      </c>
      <c r="Q414" s="106">
        <v>14</v>
      </c>
      <c r="R414" s="106" t="str">
        <f t="shared" si="13"/>
        <v>ז_14_14_104_53</v>
      </c>
      <c r="S414" s="293">
        <v>4226.3856775884178</v>
      </c>
      <c r="V414" s="106">
        <v>53</v>
      </c>
      <c r="W414" s="106" t="s">
        <v>207</v>
      </c>
      <c r="X414" s="106">
        <v>14</v>
      </c>
      <c r="Y414" s="106">
        <v>104</v>
      </c>
      <c r="Z414" s="106">
        <v>14</v>
      </c>
      <c r="AA414" s="106" t="str">
        <f t="shared" si="14"/>
        <v>ז_14_14_104_53</v>
      </c>
      <c r="AB414" s="293">
        <v>3282.2745348572853</v>
      </c>
    </row>
    <row r="415" spans="13:28">
      <c r="M415" s="106">
        <v>54</v>
      </c>
      <c r="N415" s="106" t="s">
        <v>207</v>
      </c>
      <c r="O415" s="106">
        <v>14</v>
      </c>
      <c r="P415" s="106">
        <v>104</v>
      </c>
      <c r="Q415" s="106">
        <v>14</v>
      </c>
      <c r="R415" s="106" t="str">
        <f t="shared" si="13"/>
        <v>ז_14_14_104_54</v>
      </c>
      <c r="S415" s="293">
        <v>4315.868574825241</v>
      </c>
      <c r="V415" s="106">
        <v>54</v>
      </c>
      <c r="W415" s="106" t="s">
        <v>207</v>
      </c>
      <c r="X415" s="106">
        <v>14</v>
      </c>
      <c r="Y415" s="106">
        <v>104</v>
      </c>
      <c r="Z415" s="106">
        <v>14</v>
      </c>
      <c r="AA415" s="106" t="str">
        <f t="shared" si="14"/>
        <v>ז_14_14_104_54</v>
      </c>
      <c r="AB415" s="293">
        <v>3384.6193263674263</v>
      </c>
    </row>
    <row r="416" spans="13:28">
      <c r="M416" s="106">
        <v>55</v>
      </c>
      <c r="N416" s="106" t="s">
        <v>207</v>
      </c>
      <c r="O416" s="106">
        <v>14</v>
      </c>
      <c r="P416" s="106">
        <v>104</v>
      </c>
      <c r="Q416" s="106">
        <v>14</v>
      </c>
      <c r="R416" s="106" t="str">
        <f t="shared" si="13"/>
        <v>ז_14_14_104_55</v>
      </c>
      <c r="S416" s="293">
        <v>4410.4703786735336</v>
      </c>
      <c r="V416" s="106">
        <v>55</v>
      </c>
      <c r="W416" s="106" t="s">
        <v>207</v>
      </c>
      <c r="X416" s="106">
        <v>14</v>
      </c>
      <c r="Y416" s="106">
        <v>104</v>
      </c>
      <c r="Z416" s="106">
        <v>14</v>
      </c>
      <c r="AA416" s="106" t="str">
        <f t="shared" si="14"/>
        <v>ז_14_14_104_55</v>
      </c>
      <c r="AB416" s="293">
        <v>3625.1874183046484</v>
      </c>
    </row>
    <row r="417" spans="13:28">
      <c r="M417" s="106">
        <v>56</v>
      </c>
      <c r="N417" s="106" t="s">
        <v>207</v>
      </c>
      <c r="O417" s="106">
        <v>14</v>
      </c>
      <c r="P417" s="106">
        <v>104</v>
      </c>
      <c r="Q417" s="106">
        <v>14</v>
      </c>
      <c r="R417" s="106" t="str">
        <f t="shared" si="13"/>
        <v>ז_14_14_104_56</v>
      </c>
      <c r="S417" s="293">
        <v>4497.0517842314121</v>
      </c>
      <c r="V417" s="106">
        <v>56</v>
      </c>
      <c r="W417" s="106" t="s">
        <v>207</v>
      </c>
      <c r="X417" s="106">
        <v>14</v>
      </c>
      <c r="Y417" s="106">
        <v>104</v>
      </c>
      <c r="Z417" s="106">
        <v>14</v>
      </c>
      <c r="AA417" s="106" t="str">
        <f t="shared" si="14"/>
        <v>ז_14_14_104_56</v>
      </c>
      <c r="AB417" s="293">
        <v>3785.4056501563991</v>
      </c>
    </row>
    <row r="418" spans="13:28">
      <c r="M418" s="106">
        <v>57</v>
      </c>
      <c r="N418" s="106" t="s">
        <v>207</v>
      </c>
      <c r="O418" s="106">
        <v>14</v>
      </c>
      <c r="P418" s="106">
        <v>104</v>
      </c>
      <c r="Q418" s="106">
        <v>14</v>
      </c>
      <c r="R418" s="106" t="str">
        <f t="shared" si="13"/>
        <v>ז_14_14_104_57</v>
      </c>
      <c r="S418" s="293">
        <v>4582.739156501385</v>
      </c>
      <c r="V418" s="106">
        <v>57</v>
      </c>
      <c r="W418" s="106" t="s">
        <v>207</v>
      </c>
      <c r="X418" s="106">
        <v>14</v>
      </c>
      <c r="Y418" s="106">
        <v>104</v>
      </c>
      <c r="Z418" s="106">
        <v>14</v>
      </c>
      <c r="AA418" s="106" t="str">
        <f t="shared" si="14"/>
        <v>ז_14_14_104_57</v>
      </c>
      <c r="AB418" s="293">
        <v>4142.0109335493707</v>
      </c>
    </row>
    <row r="419" spans="13:28">
      <c r="M419" s="106">
        <v>58</v>
      </c>
      <c r="N419" s="106" t="s">
        <v>207</v>
      </c>
      <c r="O419" s="106">
        <v>14</v>
      </c>
      <c r="P419" s="106">
        <v>104</v>
      </c>
      <c r="Q419" s="106">
        <v>14</v>
      </c>
      <c r="R419" s="106" t="str">
        <f t="shared" si="13"/>
        <v>ז_14_14_104_58</v>
      </c>
      <c r="S419" s="293">
        <v>4642.6189841317309</v>
      </c>
      <c r="V419" s="106">
        <v>58</v>
      </c>
      <c r="W419" s="106" t="s">
        <v>207</v>
      </c>
      <c r="X419" s="106">
        <v>14</v>
      </c>
      <c r="Y419" s="106">
        <v>104</v>
      </c>
      <c r="Z419" s="106">
        <v>14</v>
      </c>
      <c r="AA419" s="106" t="str">
        <f t="shared" si="14"/>
        <v>ז_14_14_104_58</v>
      </c>
      <c r="AB419" s="293">
        <v>4498.3280601524175</v>
      </c>
    </row>
    <row r="420" spans="13:28">
      <c r="M420" s="106">
        <v>59</v>
      </c>
      <c r="N420" s="106" t="s">
        <v>207</v>
      </c>
      <c r="O420" s="106">
        <v>14</v>
      </c>
      <c r="P420" s="106">
        <v>104</v>
      </c>
      <c r="Q420" s="106">
        <v>14</v>
      </c>
      <c r="R420" s="106" t="str">
        <f t="shared" si="13"/>
        <v>ז_14_14_104_59</v>
      </c>
      <c r="S420" s="293">
        <v>4667.5739864806683</v>
      </c>
      <c r="V420" s="106">
        <v>59</v>
      </c>
      <c r="W420" s="106" t="s">
        <v>207</v>
      </c>
      <c r="X420" s="106">
        <v>14</v>
      </c>
      <c r="Y420" s="106">
        <v>104</v>
      </c>
      <c r="Z420" s="106">
        <v>14</v>
      </c>
      <c r="AA420" s="106" t="str">
        <f t="shared" si="14"/>
        <v>ז_14_14_104_59</v>
      </c>
      <c r="AB420" s="293">
        <v>4456.4343741956</v>
      </c>
    </row>
    <row r="421" spans="13:28">
      <c r="M421" s="106">
        <v>60</v>
      </c>
      <c r="N421" s="106" t="s">
        <v>207</v>
      </c>
      <c r="O421" s="106">
        <v>14</v>
      </c>
      <c r="P421" s="106">
        <v>104</v>
      </c>
      <c r="Q421" s="106">
        <v>14</v>
      </c>
      <c r="R421" s="106" t="str">
        <f t="shared" si="13"/>
        <v>ז_14_14_104_60</v>
      </c>
      <c r="S421" s="293">
        <v>4706.3624408130327</v>
      </c>
      <c r="V421" s="106">
        <v>60</v>
      </c>
      <c r="W421" s="106" t="s">
        <v>207</v>
      </c>
      <c r="X421" s="106">
        <v>14</v>
      </c>
      <c r="Y421" s="106">
        <v>104</v>
      </c>
      <c r="Z421" s="106">
        <v>14</v>
      </c>
      <c r="AA421" s="106" t="str">
        <f t="shared" si="14"/>
        <v>ז_14_14_104_60</v>
      </c>
      <c r="AB421" s="293">
        <v>4751.1942978544075</v>
      </c>
    </row>
    <row r="422" spans="13:28">
      <c r="M422" s="106">
        <v>61</v>
      </c>
      <c r="N422" s="106" t="s">
        <v>207</v>
      </c>
      <c r="O422" s="106">
        <v>14</v>
      </c>
      <c r="P422" s="106">
        <v>104</v>
      </c>
      <c r="Q422" s="106">
        <v>14</v>
      </c>
      <c r="R422" s="106" t="str">
        <f t="shared" si="13"/>
        <v>ז_14_14_104_61</v>
      </c>
      <c r="S422" s="293">
        <v>4704.3525153031896</v>
      </c>
      <c r="V422" s="106">
        <v>61</v>
      </c>
      <c r="W422" s="106" t="s">
        <v>207</v>
      </c>
      <c r="X422" s="106">
        <v>14</v>
      </c>
      <c r="Y422" s="106">
        <v>104</v>
      </c>
      <c r="Z422" s="106">
        <v>14</v>
      </c>
      <c r="AA422" s="106" t="str">
        <f t="shared" si="14"/>
        <v>ז_14_14_104_61</v>
      </c>
      <c r="AB422" s="293">
        <v>4855.7598708202968</v>
      </c>
    </row>
    <row r="423" spans="13:28">
      <c r="M423" s="106">
        <v>62</v>
      </c>
      <c r="N423" s="106" t="s">
        <v>207</v>
      </c>
      <c r="O423" s="106">
        <v>14</v>
      </c>
      <c r="P423" s="106">
        <v>104</v>
      </c>
      <c r="Q423" s="106">
        <v>14</v>
      </c>
      <c r="R423" s="106" t="str">
        <f t="shared" si="13"/>
        <v>ז_14_14_104_62</v>
      </c>
      <c r="S423" s="293">
        <v>4678.9203191568276</v>
      </c>
      <c r="V423" s="106">
        <v>62</v>
      </c>
      <c r="W423" s="106" t="s">
        <v>207</v>
      </c>
      <c r="X423" s="106">
        <v>14</v>
      </c>
      <c r="Y423" s="106">
        <v>104</v>
      </c>
      <c r="Z423" s="106">
        <v>14</v>
      </c>
      <c r="AA423" s="106" t="str">
        <f t="shared" si="14"/>
        <v>ז_14_14_104_62</v>
      </c>
      <c r="AB423" s="293">
        <v>4952.1269429954591</v>
      </c>
    </row>
    <row r="424" spans="13:28">
      <c r="M424" s="106">
        <v>63</v>
      </c>
      <c r="N424" s="106" t="s">
        <v>207</v>
      </c>
      <c r="O424" s="106">
        <v>14</v>
      </c>
      <c r="P424" s="106">
        <v>104</v>
      </c>
      <c r="Q424" s="106">
        <v>14</v>
      </c>
      <c r="R424" s="106" t="str">
        <f t="shared" si="13"/>
        <v>ז_14_14_104_63</v>
      </c>
      <c r="S424" s="293">
        <v>4615.0123625960614</v>
      </c>
      <c r="V424" s="106">
        <v>63</v>
      </c>
      <c r="W424" s="106" t="s">
        <v>207</v>
      </c>
      <c r="X424" s="106">
        <v>14</v>
      </c>
      <c r="Y424" s="106">
        <v>104</v>
      </c>
      <c r="Z424" s="106">
        <v>14</v>
      </c>
      <c r="AA424" s="106" t="str">
        <f t="shared" si="14"/>
        <v>ז_14_14_104_63</v>
      </c>
      <c r="AB424" s="293">
        <v>4994.7075129147879</v>
      </c>
    </row>
    <row r="425" spans="13:28">
      <c r="M425" s="106">
        <v>64</v>
      </c>
      <c r="N425" s="106" t="s">
        <v>207</v>
      </c>
      <c r="O425" s="106">
        <v>14</v>
      </c>
      <c r="P425" s="106">
        <v>104</v>
      </c>
      <c r="Q425" s="106">
        <v>14</v>
      </c>
      <c r="R425" s="106" t="str">
        <f t="shared" si="13"/>
        <v>ז_14_14_104_64</v>
      </c>
      <c r="S425" s="293">
        <v>4493.433083704098</v>
      </c>
      <c r="V425" s="106">
        <v>64</v>
      </c>
      <c r="W425" s="106" t="s">
        <v>207</v>
      </c>
      <c r="X425" s="106">
        <v>14</v>
      </c>
      <c r="Y425" s="106">
        <v>104</v>
      </c>
      <c r="Z425" s="106">
        <v>14</v>
      </c>
      <c r="AA425" s="106" t="str">
        <f t="shared" si="14"/>
        <v>ז_14_14_104_64</v>
      </c>
      <c r="AB425" s="293">
        <v>5159.5314511832703</v>
      </c>
    </row>
    <row r="426" spans="13:28">
      <c r="M426" s="106">
        <v>65</v>
      </c>
      <c r="N426" s="106" t="s">
        <v>207</v>
      </c>
      <c r="O426" s="106">
        <v>14</v>
      </c>
      <c r="P426" s="106">
        <v>104</v>
      </c>
      <c r="Q426" s="106">
        <v>14</v>
      </c>
      <c r="R426" s="106" t="str">
        <f t="shared" si="13"/>
        <v>ז_14_14_104_65</v>
      </c>
      <c r="S426" s="293">
        <v>4164.5063428899002</v>
      </c>
      <c r="V426" s="106">
        <v>65</v>
      </c>
      <c r="W426" s="106" t="s">
        <v>207</v>
      </c>
      <c r="X426" s="106">
        <v>14</v>
      </c>
      <c r="Y426" s="106">
        <v>104</v>
      </c>
      <c r="Z426" s="106">
        <v>14</v>
      </c>
      <c r="AA426" s="106" t="str">
        <f t="shared" si="14"/>
        <v>ז_14_14_104_65</v>
      </c>
      <c r="AB426" s="293">
        <v>5304.1120430660158</v>
      </c>
    </row>
    <row r="427" spans="13:28">
      <c r="M427" s="106">
        <v>66</v>
      </c>
      <c r="N427" s="106" t="s">
        <v>207</v>
      </c>
      <c r="O427" s="106">
        <v>14</v>
      </c>
      <c r="P427" s="106">
        <v>104</v>
      </c>
      <c r="Q427" s="106">
        <v>14</v>
      </c>
      <c r="R427" s="106" t="str">
        <f t="shared" si="13"/>
        <v>ז_14_14_104_66</v>
      </c>
      <c r="S427" s="293">
        <v>3029.1422014903192</v>
      </c>
      <c r="V427" s="106">
        <v>66</v>
      </c>
      <c r="W427" s="106" t="s">
        <v>207</v>
      </c>
      <c r="X427" s="106">
        <v>14</v>
      </c>
      <c r="Y427" s="106">
        <v>104</v>
      </c>
      <c r="Z427" s="106">
        <v>14</v>
      </c>
      <c r="AA427" s="106" t="str">
        <f t="shared" si="14"/>
        <v>ז_14_14_104_66</v>
      </c>
      <c r="AB427" s="293">
        <v>3050.9122173121191</v>
      </c>
    </row>
    <row r="428" spans="13:28">
      <c r="M428" s="106">
        <v>20</v>
      </c>
      <c r="N428" s="106" t="s">
        <v>208</v>
      </c>
      <c r="O428" s="106">
        <v>14</v>
      </c>
      <c r="P428" s="106">
        <v>104</v>
      </c>
      <c r="Q428" s="106">
        <v>14</v>
      </c>
      <c r="R428" s="106" t="str">
        <f t="shared" si="13"/>
        <v>נ_14_14_104_20</v>
      </c>
      <c r="S428" s="293">
        <v>2364.7736388633339</v>
      </c>
      <c r="V428" s="106">
        <v>20</v>
      </c>
      <c r="W428" s="106" t="s">
        <v>208</v>
      </c>
      <c r="X428" s="106">
        <v>14</v>
      </c>
      <c r="Y428" s="106">
        <v>104</v>
      </c>
      <c r="Z428" s="106">
        <v>14</v>
      </c>
      <c r="AA428" s="106" t="str">
        <f t="shared" si="14"/>
        <v>נ_14_14_104_20</v>
      </c>
      <c r="AB428" s="293">
        <v>312.85824267160513</v>
      </c>
    </row>
    <row r="429" spans="13:28">
      <c r="M429" s="106">
        <v>21</v>
      </c>
      <c r="N429" s="106" t="s">
        <v>208</v>
      </c>
      <c r="O429" s="106">
        <v>14</v>
      </c>
      <c r="P429" s="106">
        <v>104</v>
      </c>
      <c r="Q429" s="106">
        <v>14</v>
      </c>
      <c r="R429" s="106" t="str">
        <f t="shared" si="13"/>
        <v>נ_14_14_104_21</v>
      </c>
      <c r="S429" s="293">
        <v>2441.3837159681389</v>
      </c>
      <c r="V429" s="106">
        <v>21</v>
      </c>
      <c r="W429" s="106" t="s">
        <v>208</v>
      </c>
      <c r="X429" s="106">
        <v>14</v>
      </c>
      <c r="Y429" s="106">
        <v>104</v>
      </c>
      <c r="Z429" s="106">
        <v>14</v>
      </c>
      <c r="AA429" s="106" t="str">
        <f t="shared" si="14"/>
        <v>נ_14_14_104_21</v>
      </c>
      <c r="AB429" s="293">
        <v>312.85824267160513</v>
      </c>
    </row>
    <row r="430" spans="13:28">
      <c r="M430" s="106">
        <v>22</v>
      </c>
      <c r="N430" s="106" t="s">
        <v>208</v>
      </c>
      <c r="O430" s="106">
        <v>14</v>
      </c>
      <c r="P430" s="106">
        <v>104</v>
      </c>
      <c r="Q430" s="106">
        <v>14</v>
      </c>
      <c r="R430" s="106" t="str">
        <f t="shared" si="13"/>
        <v>נ_14_14_104_22</v>
      </c>
      <c r="S430" s="293">
        <v>2521.8131085081291</v>
      </c>
      <c r="V430" s="106">
        <v>22</v>
      </c>
      <c r="W430" s="106" t="s">
        <v>208</v>
      </c>
      <c r="X430" s="106">
        <v>14</v>
      </c>
      <c r="Y430" s="106">
        <v>104</v>
      </c>
      <c r="Z430" s="106">
        <v>14</v>
      </c>
      <c r="AA430" s="106" t="str">
        <f t="shared" si="14"/>
        <v>נ_14_14_104_22</v>
      </c>
      <c r="AB430" s="293">
        <v>403.69277237070565</v>
      </c>
    </row>
    <row r="431" spans="13:28">
      <c r="M431" s="106">
        <v>23</v>
      </c>
      <c r="N431" s="106" t="s">
        <v>208</v>
      </c>
      <c r="O431" s="106">
        <v>14</v>
      </c>
      <c r="P431" s="106">
        <v>104</v>
      </c>
      <c r="Q431" s="106">
        <v>14</v>
      </c>
      <c r="R431" s="106" t="str">
        <f t="shared" si="13"/>
        <v>נ_14_14_104_23</v>
      </c>
      <c r="S431" s="293">
        <v>2602.8803856869249</v>
      </c>
      <c r="V431" s="106">
        <v>23</v>
      </c>
      <c r="W431" s="106" t="s">
        <v>208</v>
      </c>
      <c r="X431" s="106">
        <v>14</v>
      </c>
      <c r="Y431" s="106">
        <v>104</v>
      </c>
      <c r="Z431" s="106">
        <v>14</v>
      </c>
      <c r="AA431" s="106" t="str">
        <f t="shared" si="14"/>
        <v>נ_14_14_104_23</v>
      </c>
      <c r="AB431" s="293">
        <v>550.4507106959943</v>
      </c>
    </row>
    <row r="432" spans="13:28">
      <c r="M432" s="106">
        <v>24</v>
      </c>
      <c r="N432" s="106" t="s">
        <v>208</v>
      </c>
      <c r="O432" s="106">
        <v>14</v>
      </c>
      <c r="P432" s="106">
        <v>104</v>
      </c>
      <c r="Q432" s="106">
        <v>14</v>
      </c>
      <c r="R432" s="106" t="str">
        <f t="shared" si="13"/>
        <v>נ_14_14_104_24</v>
      </c>
      <c r="S432" s="293">
        <v>2682.5026987315105</v>
      </c>
      <c r="V432" s="106">
        <v>24</v>
      </c>
      <c r="W432" s="106" t="s">
        <v>208</v>
      </c>
      <c r="X432" s="106">
        <v>14</v>
      </c>
      <c r="Y432" s="106">
        <v>104</v>
      </c>
      <c r="Z432" s="106">
        <v>14</v>
      </c>
      <c r="AA432" s="106" t="str">
        <f t="shared" si="14"/>
        <v>נ_14_14_104_24</v>
      </c>
      <c r="AB432" s="293">
        <v>768.5236474460562</v>
      </c>
    </row>
    <row r="433" spans="13:28">
      <c r="M433" s="106">
        <v>25</v>
      </c>
      <c r="N433" s="106" t="s">
        <v>208</v>
      </c>
      <c r="O433" s="106">
        <v>14</v>
      </c>
      <c r="P433" s="106">
        <v>104</v>
      </c>
      <c r="Q433" s="106">
        <v>14</v>
      </c>
      <c r="R433" s="106" t="str">
        <f t="shared" si="13"/>
        <v>נ_14_14_104_25</v>
      </c>
      <c r="S433" s="293">
        <v>2757.8322905236782</v>
      </c>
      <c r="V433" s="106">
        <v>25</v>
      </c>
      <c r="W433" s="106" t="s">
        <v>208</v>
      </c>
      <c r="X433" s="106">
        <v>14</v>
      </c>
      <c r="Y433" s="106">
        <v>104</v>
      </c>
      <c r="Z433" s="106">
        <v>14</v>
      </c>
      <c r="AA433" s="106" t="str">
        <f t="shared" si="14"/>
        <v>נ_14_14_104_25</v>
      </c>
      <c r="AB433" s="293">
        <v>980.71906318160643</v>
      </c>
    </row>
    <row r="434" spans="13:28">
      <c r="M434" s="106">
        <v>26</v>
      </c>
      <c r="N434" s="106" t="s">
        <v>208</v>
      </c>
      <c r="O434" s="106">
        <v>14</v>
      </c>
      <c r="P434" s="106">
        <v>104</v>
      </c>
      <c r="Q434" s="106">
        <v>14</v>
      </c>
      <c r="R434" s="106" t="str">
        <f t="shared" si="13"/>
        <v>נ_14_14_104_26</v>
      </c>
      <c r="S434" s="293">
        <v>2828.8369960856644</v>
      </c>
      <c r="V434" s="106">
        <v>26</v>
      </c>
      <c r="W434" s="106" t="s">
        <v>208</v>
      </c>
      <c r="X434" s="106">
        <v>14</v>
      </c>
      <c r="Y434" s="106">
        <v>104</v>
      </c>
      <c r="Z434" s="106">
        <v>14</v>
      </c>
      <c r="AA434" s="106" t="str">
        <f t="shared" si="14"/>
        <v>נ_14_14_104_26</v>
      </c>
      <c r="AB434" s="293">
        <v>1120.8043978510541</v>
      </c>
    </row>
    <row r="435" spans="13:28">
      <c r="M435" s="106">
        <v>27</v>
      </c>
      <c r="N435" s="106" t="s">
        <v>208</v>
      </c>
      <c r="O435" s="106">
        <v>14</v>
      </c>
      <c r="P435" s="106">
        <v>104</v>
      </c>
      <c r="Q435" s="106">
        <v>14</v>
      </c>
      <c r="R435" s="106" t="str">
        <f t="shared" si="13"/>
        <v>נ_14_14_104_27</v>
      </c>
      <c r="S435" s="293">
        <v>2898.1335406211333</v>
      </c>
      <c r="V435" s="106">
        <v>27</v>
      </c>
      <c r="W435" s="106" t="s">
        <v>208</v>
      </c>
      <c r="X435" s="106">
        <v>14</v>
      </c>
      <c r="Y435" s="106">
        <v>104</v>
      </c>
      <c r="Z435" s="106">
        <v>14</v>
      </c>
      <c r="AA435" s="106" t="str">
        <f t="shared" si="14"/>
        <v>נ_14_14_104_27</v>
      </c>
      <c r="AB435" s="293">
        <v>1329.9989150258625</v>
      </c>
    </row>
    <row r="436" spans="13:28">
      <c r="M436" s="106">
        <v>28</v>
      </c>
      <c r="N436" s="106" t="s">
        <v>208</v>
      </c>
      <c r="O436" s="106">
        <v>14</v>
      </c>
      <c r="P436" s="106">
        <v>104</v>
      </c>
      <c r="Q436" s="106">
        <v>14</v>
      </c>
      <c r="R436" s="106" t="str">
        <f t="shared" si="13"/>
        <v>נ_14_14_104_28</v>
      </c>
      <c r="S436" s="293">
        <v>2962.8130725576684</v>
      </c>
      <c r="V436" s="106">
        <v>28</v>
      </c>
      <c r="W436" s="106" t="s">
        <v>208</v>
      </c>
      <c r="X436" s="106">
        <v>14</v>
      </c>
      <c r="Y436" s="106">
        <v>104</v>
      </c>
      <c r="Z436" s="106">
        <v>14</v>
      </c>
      <c r="AA436" s="106" t="str">
        <f t="shared" si="14"/>
        <v>נ_14_14_104_28</v>
      </c>
      <c r="AB436" s="293">
        <v>1500.1747162746417</v>
      </c>
    </row>
    <row r="437" spans="13:28">
      <c r="M437" s="106">
        <v>29</v>
      </c>
      <c r="N437" s="106" t="s">
        <v>208</v>
      </c>
      <c r="O437" s="106">
        <v>14</v>
      </c>
      <c r="P437" s="106">
        <v>104</v>
      </c>
      <c r="Q437" s="106">
        <v>14</v>
      </c>
      <c r="R437" s="106" t="str">
        <f t="shared" si="13"/>
        <v>נ_14_14_104_29</v>
      </c>
      <c r="S437" s="293">
        <v>3024.1769276097452</v>
      </c>
      <c r="V437" s="106">
        <v>29</v>
      </c>
      <c r="W437" s="106" t="s">
        <v>208</v>
      </c>
      <c r="X437" s="106">
        <v>14</v>
      </c>
      <c r="Y437" s="106">
        <v>104</v>
      </c>
      <c r="Z437" s="106">
        <v>14</v>
      </c>
      <c r="AA437" s="106" t="str">
        <f t="shared" si="14"/>
        <v>נ_14_14_104_29</v>
      </c>
      <c r="AB437" s="293">
        <v>1724.1425933147721</v>
      </c>
    </row>
    <row r="438" spans="13:28">
      <c r="M438" s="106">
        <v>30</v>
      </c>
      <c r="N438" s="106" t="s">
        <v>208</v>
      </c>
      <c r="O438" s="106">
        <v>14</v>
      </c>
      <c r="P438" s="106">
        <v>104</v>
      </c>
      <c r="Q438" s="106">
        <v>14</v>
      </c>
      <c r="R438" s="106" t="str">
        <f t="shared" si="13"/>
        <v>נ_14_14_104_30</v>
      </c>
      <c r="S438" s="293">
        <v>3079.7398133401848</v>
      </c>
      <c r="V438" s="106">
        <v>30</v>
      </c>
      <c r="W438" s="106" t="s">
        <v>208</v>
      </c>
      <c r="X438" s="106">
        <v>14</v>
      </c>
      <c r="Y438" s="106">
        <v>104</v>
      </c>
      <c r="Z438" s="106">
        <v>14</v>
      </c>
      <c r="AA438" s="106" t="str">
        <f t="shared" si="14"/>
        <v>נ_14_14_104_30</v>
      </c>
      <c r="AB438" s="293">
        <v>1956.5228573701693</v>
      </c>
    </row>
    <row r="439" spans="13:28">
      <c r="M439" s="106">
        <v>31</v>
      </c>
      <c r="N439" s="106" t="s">
        <v>208</v>
      </c>
      <c r="O439" s="106">
        <v>14</v>
      </c>
      <c r="P439" s="106">
        <v>104</v>
      </c>
      <c r="Q439" s="106">
        <v>14</v>
      </c>
      <c r="R439" s="106" t="str">
        <f t="shared" si="13"/>
        <v>נ_14_14_104_31</v>
      </c>
      <c r="S439" s="293">
        <v>3128.7176292804907</v>
      </c>
      <c r="V439" s="106">
        <v>31</v>
      </c>
      <c r="W439" s="106" t="s">
        <v>208</v>
      </c>
      <c r="X439" s="106">
        <v>14</v>
      </c>
      <c r="Y439" s="106">
        <v>104</v>
      </c>
      <c r="Z439" s="106">
        <v>14</v>
      </c>
      <c r="AA439" s="106" t="str">
        <f t="shared" si="14"/>
        <v>נ_14_14_104_31</v>
      </c>
      <c r="AB439" s="293">
        <v>2147.4577801334649</v>
      </c>
    </row>
    <row r="440" spans="13:28">
      <c r="M440" s="106">
        <v>32</v>
      </c>
      <c r="N440" s="106" t="s">
        <v>208</v>
      </c>
      <c r="O440" s="106">
        <v>14</v>
      </c>
      <c r="P440" s="106">
        <v>104</v>
      </c>
      <c r="Q440" s="106">
        <v>14</v>
      </c>
      <c r="R440" s="106" t="str">
        <f t="shared" si="13"/>
        <v>נ_14_14_104_32</v>
      </c>
      <c r="S440" s="293">
        <v>3172.4129909804906</v>
      </c>
      <c r="V440" s="106">
        <v>32</v>
      </c>
      <c r="W440" s="106" t="s">
        <v>208</v>
      </c>
      <c r="X440" s="106">
        <v>14</v>
      </c>
      <c r="Y440" s="106">
        <v>104</v>
      </c>
      <c r="Z440" s="106">
        <v>14</v>
      </c>
      <c r="AA440" s="106" t="str">
        <f t="shared" si="14"/>
        <v>נ_14_14_104_32</v>
      </c>
      <c r="AB440" s="293">
        <v>2294.1366432250998</v>
      </c>
    </row>
    <row r="441" spans="13:28">
      <c r="M441" s="106">
        <v>33</v>
      </c>
      <c r="N441" s="106" t="s">
        <v>208</v>
      </c>
      <c r="O441" s="106">
        <v>14</v>
      </c>
      <c r="P441" s="106">
        <v>104</v>
      </c>
      <c r="Q441" s="106">
        <v>14</v>
      </c>
      <c r="R441" s="106" t="str">
        <f t="shared" si="13"/>
        <v>נ_14_14_104_33</v>
      </c>
      <c r="S441" s="293">
        <v>3212.376397493741</v>
      </c>
      <c r="V441" s="106">
        <v>33</v>
      </c>
      <c r="W441" s="106" t="s">
        <v>208</v>
      </c>
      <c r="X441" s="106">
        <v>14</v>
      </c>
      <c r="Y441" s="106">
        <v>104</v>
      </c>
      <c r="Z441" s="106">
        <v>14</v>
      </c>
      <c r="AA441" s="106" t="str">
        <f t="shared" si="14"/>
        <v>נ_14_14_104_33</v>
      </c>
      <c r="AB441" s="293">
        <v>2393.6843321622578</v>
      </c>
    </row>
    <row r="442" spans="13:28">
      <c r="M442" s="106">
        <v>34</v>
      </c>
      <c r="N442" s="106" t="s">
        <v>208</v>
      </c>
      <c r="O442" s="106">
        <v>14</v>
      </c>
      <c r="P442" s="106">
        <v>104</v>
      </c>
      <c r="Q442" s="106">
        <v>14</v>
      </c>
      <c r="R442" s="106" t="str">
        <f t="shared" si="13"/>
        <v>נ_14_14_104_34</v>
      </c>
      <c r="S442" s="293">
        <v>3250.4433634928168</v>
      </c>
      <c r="V442" s="106">
        <v>34</v>
      </c>
      <c r="W442" s="106" t="s">
        <v>208</v>
      </c>
      <c r="X442" s="106">
        <v>14</v>
      </c>
      <c r="Y442" s="106">
        <v>104</v>
      </c>
      <c r="Z442" s="106">
        <v>14</v>
      </c>
      <c r="AA442" s="106" t="str">
        <f t="shared" si="14"/>
        <v>נ_14_14_104_34</v>
      </c>
      <c r="AB442" s="293">
        <v>2469.4511056349206</v>
      </c>
    </row>
    <row r="443" spans="13:28">
      <c r="M443" s="106">
        <v>35</v>
      </c>
      <c r="N443" s="106" t="s">
        <v>208</v>
      </c>
      <c r="O443" s="106">
        <v>14</v>
      </c>
      <c r="P443" s="106">
        <v>104</v>
      </c>
      <c r="Q443" s="106">
        <v>14</v>
      </c>
      <c r="R443" s="106" t="str">
        <f t="shared" si="13"/>
        <v>נ_14_14_104_35</v>
      </c>
      <c r="S443" s="293">
        <v>3287.5651544569673</v>
      </c>
      <c r="V443" s="106">
        <v>35</v>
      </c>
      <c r="W443" s="106" t="s">
        <v>208</v>
      </c>
      <c r="X443" s="106">
        <v>14</v>
      </c>
      <c r="Y443" s="106">
        <v>104</v>
      </c>
      <c r="Z443" s="106">
        <v>14</v>
      </c>
      <c r="AA443" s="106" t="str">
        <f t="shared" si="14"/>
        <v>נ_14_14_104_35</v>
      </c>
      <c r="AB443" s="293">
        <v>2546.8760977191041</v>
      </c>
    </row>
    <row r="444" spans="13:28">
      <c r="M444" s="106">
        <v>36</v>
      </c>
      <c r="N444" s="106" t="s">
        <v>208</v>
      </c>
      <c r="O444" s="106">
        <v>14</v>
      </c>
      <c r="P444" s="106">
        <v>104</v>
      </c>
      <c r="Q444" s="106">
        <v>14</v>
      </c>
      <c r="R444" s="106" t="str">
        <f t="shared" si="13"/>
        <v>נ_14_14_104_36</v>
      </c>
      <c r="S444" s="293">
        <v>3323.5977569305605</v>
      </c>
      <c r="V444" s="106">
        <v>36</v>
      </c>
      <c r="W444" s="106" t="s">
        <v>208</v>
      </c>
      <c r="X444" s="106">
        <v>14</v>
      </c>
      <c r="Y444" s="106">
        <v>104</v>
      </c>
      <c r="Z444" s="106">
        <v>14</v>
      </c>
      <c r="AA444" s="106" t="str">
        <f t="shared" si="14"/>
        <v>נ_14_14_104_36</v>
      </c>
      <c r="AB444" s="293">
        <v>2598.3179026348776</v>
      </c>
    </row>
    <row r="445" spans="13:28">
      <c r="M445" s="106">
        <v>37</v>
      </c>
      <c r="N445" s="106" t="s">
        <v>208</v>
      </c>
      <c r="O445" s="106">
        <v>14</v>
      </c>
      <c r="P445" s="106">
        <v>104</v>
      </c>
      <c r="Q445" s="106">
        <v>14</v>
      </c>
      <c r="R445" s="106" t="str">
        <f t="shared" si="13"/>
        <v>נ_14_14_104_37</v>
      </c>
      <c r="S445" s="293">
        <v>3359.7118254507905</v>
      </c>
      <c r="V445" s="106">
        <v>37</v>
      </c>
      <c r="W445" s="106" t="s">
        <v>208</v>
      </c>
      <c r="X445" s="106">
        <v>14</v>
      </c>
      <c r="Y445" s="106">
        <v>104</v>
      </c>
      <c r="Z445" s="106">
        <v>14</v>
      </c>
      <c r="AA445" s="106" t="str">
        <f t="shared" si="14"/>
        <v>נ_14_14_104_37</v>
      </c>
      <c r="AB445" s="293">
        <v>2650.2848445899986</v>
      </c>
    </row>
    <row r="446" spans="13:28">
      <c r="M446" s="106">
        <v>38</v>
      </c>
      <c r="N446" s="106" t="s">
        <v>208</v>
      </c>
      <c r="O446" s="106">
        <v>14</v>
      </c>
      <c r="P446" s="106">
        <v>104</v>
      </c>
      <c r="Q446" s="106">
        <v>14</v>
      </c>
      <c r="R446" s="106" t="str">
        <f t="shared" si="13"/>
        <v>נ_14_14_104_38</v>
      </c>
      <c r="S446" s="293">
        <v>3395.9097519810884</v>
      </c>
      <c r="V446" s="106">
        <v>38</v>
      </c>
      <c r="W446" s="106" t="s">
        <v>208</v>
      </c>
      <c r="X446" s="106">
        <v>14</v>
      </c>
      <c r="Y446" s="106">
        <v>104</v>
      </c>
      <c r="Z446" s="106">
        <v>14</v>
      </c>
      <c r="AA446" s="106" t="str">
        <f t="shared" si="14"/>
        <v>נ_14_14_104_38</v>
      </c>
      <c r="AB446" s="293">
        <v>2644.6555858531142</v>
      </c>
    </row>
    <row r="447" spans="13:28">
      <c r="M447" s="106">
        <v>39</v>
      </c>
      <c r="N447" s="106" t="s">
        <v>208</v>
      </c>
      <c r="O447" s="106">
        <v>14</v>
      </c>
      <c r="P447" s="106">
        <v>104</v>
      </c>
      <c r="Q447" s="106">
        <v>14</v>
      </c>
      <c r="R447" s="106" t="str">
        <f t="shared" si="13"/>
        <v>נ_14_14_104_39</v>
      </c>
      <c r="S447" s="293">
        <v>3435.1339326398293</v>
      </c>
      <c r="V447" s="106">
        <v>39</v>
      </c>
      <c r="W447" s="106" t="s">
        <v>208</v>
      </c>
      <c r="X447" s="106">
        <v>14</v>
      </c>
      <c r="Y447" s="106">
        <v>104</v>
      </c>
      <c r="Z447" s="106">
        <v>14</v>
      </c>
      <c r="AA447" s="106" t="str">
        <f t="shared" si="14"/>
        <v>נ_14_14_104_39</v>
      </c>
      <c r="AB447" s="293">
        <v>2644.0157720584584</v>
      </c>
    </row>
    <row r="448" spans="13:28">
      <c r="M448" s="106">
        <v>40</v>
      </c>
      <c r="N448" s="106" t="s">
        <v>208</v>
      </c>
      <c r="O448" s="106">
        <v>14</v>
      </c>
      <c r="P448" s="106">
        <v>104</v>
      </c>
      <c r="Q448" s="106">
        <v>14</v>
      </c>
      <c r="R448" s="106" t="str">
        <f t="shared" si="13"/>
        <v>נ_14_14_104_40</v>
      </c>
      <c r="S448" s="293">
        <v>3477.4638900121581</v>
      </c>
      <c r="V448" s="106">
        <v>40</v>
      </c>
      <c r="W448" s="106" t="s">
        <v>208</v>
      </c>
      <c r="X448" s="106">
        <v>14</v>
      </c>
      <c r="Y448" s="106">
        <v>104</v>
      </c>
      <c r="Z448" s="106">
        <v>14</v>
      </c>
      <c r="AA448" s="106" t="str">
        <f t="shared" si="14"/>
        <v>נ_14_14_104_40</v>
      </c>
      <c r="AB448" s="293">
        <v>2626.7593524485496</v>
      </c>
    </row>
    <row r="449" spans="13:28">
      <c r="M449" s="106">
        <v>41</v>
      </c>
      <c r="N449" s="106" t="s">
        <v>208</v>
      </c>
      <c r="O449" s="106">
        <v>14</v>
      </c>
      <c r="P449" s="106">
        <v>104</v>
      </c>
      <c r="Q449" s="106">
        <v>14</v>
      </c>
      <c r="R449" s="106" t="str">
        <f t="shared" si="13"/>
        <v>נ_14_14_104_41</v>
      </c>
      <c r="S449" s="293">
        <v>3524.1482603704258</v>
      </c>
      <c r="V449" s="106">
        <v>41</v>
      </c>
      <c r="W449" s="106" t="s">
        <v>208</v>
      </c>
      <c r="X449" s="106">
        <v>14</v>
      </c>
      <c r="Y449" s="106">
        <v>104</v>
      </c>
      <c r="Z449" s="106">
        <v>14</v>
      </c>
      <c r="AA449" s="106" t="str">
        <f t="shared" si="14"/>
        <v>נ_14_14_104_41</v>
      </c>
      <c r="AB449" s="293">
        <v>2676.9382611975825</v>
      </c>
    </row>
    <row r="450" spans="13:28">
      <c r="M450" s="106">
        <v>42</v>
      </c>
      <c r="N450" s="106" t="s">
        <v>208</v>
      </c>
      <c r="O450" s="106">
        <v>14</v>
      </c>
      <c r="P450" s="106">
        <v>104</v>
      </c>
      <c r="Q450" s="106">
        <v>14</v>
      </c>
      <c r="R450" s="106" t="str">
        <f t="shared" si="13"/>
        <v>נ_14_14_104_42</v>
      </c>
      <c r="S450" s="293">
        <v>3572.0093840935306</v>
      </c>
      <c r="V450" s="106">
        <v>42</v>
      </c>
      <c r="W450" s="106" t="s">
        <v>208</v>
      </c>
      <c r="X450" s="106">
        <v>14</v>
      </c>
      <c r="Y450" s="106">
        <v>104</v>
      </c>
      <c r="Z450" s="106">
        <v>14</v>
      </c>
      <c r="AA450" s="106" t="str">
        <f t="shared" si="14"/>
        <v>נ_14_14_104_42</v>
      </c>
      <c r="AB450" s="293">
        <v>2660.693707052083</v>
      </c>
    </row>
    <row r="451" spans="13:28">
      <c r="M451" s="106">
        <v>43</v>
      </c>
      <c r="N451" s="106" t="s">
        <v>208</v>
      </c>
      <c r="O451" s="106">
        <v>14</v>
      </c>
      <c r="P451" s="106">
        <v>104</v>
      </c>
      <c r="Q451" s="106">
        <v>14</v>
      </c>
      <c r="R451" s="106" t="str">
        <f t="shared" si="13"/>
        <v>נ_14_14_104_43</v>
      </c>
      <c r="S451" s="293">
        <v>3624.974398134776</v>
      </c>
      <c r="V451" s="106">
        <v>43</v>
      </c>
      <c r="W451" s="106" t="s">
        <v>208</v>
      </c>
      <c r="X451" s="106">
        <v>14</v>
      </c>
      <c r="Y451" s="106">
        <v>104</v>
      </c>
      <c r="Z451" s="106">
        <v>14</v>
      </c>
      <c r="AA451" s="106" t="str">
        <f t="shared" si="14"/>
        <v>נ_14_14_104_43</v>
      </c>
      <c r="AB451" s="293">
        <v>2726.4688889056074</v>
      </c>
    </row>
    <row r="452" spans="13:28">
      <c r="M452" s="106">
        <v>44</v>
      </c>
      <c r="N452" s="106" t="s">
        <v>208</v>
      </c>
      <c r="O452" s="106">
        <v>14</v>
      </c>
      <c r="P452" s="106">
        <v>104</v>
      </c>
      <c r="Q452" s="106">
        <v>14</v>
      </c>
      <c r="R452" s="106" t="str">
        <f t="shared" si="13"/>
        <v>נ_14_14_104_44</v>
      </c>
      <c r="S452" s="293">
        <v>3678.9229956960244</v>
      </c>
      <c r="V452" s="106">
        <v>44</v>
      </c>
      <c r="W452" s="106" t="s">
        <v>208</v>
      </c>
      <c r="X452" s="106">
        <v>14</v>
      </c>
      <c r="Y452" s="106">
        <v>104</v>
      </c>
      <c r="Z452" s="106">
        <v>14</v>
      </c>
      <c r="AA452" s="106" t="str">
        <f t="shared" si="14"/>
        <v>נ_14_14_104_44</v>
      </c>
      <c r="AB452" s="293">
        <v>2789.5135019664785</v>
      </c>
    </row>
    <row r="453" spans="13:28">
      <c r="M453" s="106">
        <v>45</v>
      </c>
      <c r="N453" s="106" t="s">
        <v>208</v>
      </c>
      <c r="O453" s="106">
        <v>14</v>
      </c>
      <c r="P453" s="106">
        <v>104</v>
      </c>
      <c r="Q453" s="106">
        <v>14</v>
      </c>
      <c r="R453" s="106" t="str">
        <f t="shared" si="13"/>
        <v>נ_14_14_104_45</v>
      </c>
      <c r="S453" s="293">
        <v>3734.1892893556233</v>
      </c>
      <c r="V453" s="106">
        <v>45</v>
      </c>
      <c r="W453" s="106" t="s">
        <v>208</v>
      </c>
      <c r="X453" s="106">
        <v>14</v>
      </c>
      <c r="Y453" s="106">
        <v>104</v>
      </c>
      <c r="Z453" s="106">
        <v>14</v>
      </c>
      <c r="AA453" s="106" t="str">
        <f t="shared" si="14"/>
        <v>נ_14_14_104_45</v>
      </c>
      <c r="AB453" s="293">
        <v>2840.9644200142811</v>
      </c>
    </row>
    <row r="454" spans="13:28">
      <c r="M454" s="106">
        <v>46</v>
      </c>
      <c r="N454" s="106" t="s">
        <v>208</v>
      </c>
      <c r="O454" s="106">
        <v>14</v>
      </c>
      <c r="P454" s="106">
        <v>104</v>
      </c>
      <c r="Q454" s="106">
        <v>14</v>
      </c>
      <c r="R454" s="106" t="str">
        <f t="shared" ref="R454:R517" si="15">N454&amp;"_"&amp;O454&amp;"_"&amp;Q454&amp;"_"&amp;P454&amp;"_"&amp;M454</f>
        <v>נ_14_14_104_46</v>
      </c>
      <c r="S454" s="293">
        <v>3791.7224338751748</v>
      </c>
      <c r="V454" s="106">
        <v>46</v>
      </c>
      <c r="W454" s="106" t="s">
        <v>208</v>
      </c>
      <c r="X454" s="106">
        <v>14</v>
      </c>
      <c r="Y454" s="106">
        <v>104</v>
      </c>
      <c r="Z454" s="106">
        <v>14</v>
      </c>
      <c r="AA454" s="106" t="str">
        <f t="shared" si="14"/>
        <v>נ_14_14_104_46</v>
      </c>
      <c r="AB454" s="293">
        <v>2977.4232870424194</v>
      </c>
    </row>
    <row r="455" spans="13:28">
      <c r="M455" s="106">
        <v>47</v>
      </c>
      <c r="N455" s="106" t="s">
        <v>208</v>
      </c>
      <c r="O455" s="106">
        <v>14</v>
      </c>
      <c r="P455" s="106">
        <v>104</v>
      </c>
      <c r="Q455" s="106">
        <v>14</v>
      </c>
      <c r="R455" s="106" t="str">
        <f t="shared" si="15"/>
        <v>נ_14_14_104_47</v>
      </c>
      <c r="S455" s="293">
        <v>3846.3744050498494</v>
      </c>
      <c r="V455" s="106">
        <v>47</v>
      </c>
      <c r="W455" s="106" t="s">
        <v>208</v>
      </c>
      <c r="X455" s="106">
        <v>14</v>
      </c>
      <c r="Y455" s="106">
        <v>104</v>
      </c>
      <c r="Z455" s="106">
        <v>14</v>
      </c>
      <c r="AA455" s="106" t="str">
        <f t="shared" ref="AA455:AA518" si="16">W455&amp;"_"&amp;X455&amp;"_"&amp;Z455&amp;"_"&amp;Y455&amp;"_"&amp;V455</f>
        <v>נ_14_14_104_47</v>
      </c>
      <c r="AB455" s="293">
        <v>3116.6822206310835</v>
      </c>
    </row>
    <row r="456" spans="13:28">
      <c r="M456" s="106">
        <v>48</v>
      </c>
      <c r="N456" s="106" t="s">
        <v>208</v>
      </c>
      <c r="O456" s="106">
        <v>14</v>
      </c>
      <c r="P456" s="106">
        <v>104</v>
      </c>
      <c r="Q456" s="106">
        <v>14</v>
      </c>
      <c r="R456" s="106" t="str">
        <f t="shared" si="15"/>
        <v>נ_14_14_104_48</v>
      </c>
      <c r="S456" s="293">
        <v>3897.5777870114503</v>
      </c>
      <c r="V456" s="106">
        <v>48</v>
      </c>
      <c r="W456" s="106" t="s">
        <v>208</v>
      </c>
      <c r="X456" s="106">
        <v>14</v>
      </c>
      <c r="Y456" s="106">
        <v>104</v>
      </c>
      <c r="Z456" s="106">
        <v>14</v>
      </c>
      <c r="AA456" s="106" t="str">
        <f t="shared" si="16"/>
        <v>נ_14_14_104_48</v>
      </c>
      <c r="AB456" s="293">
        <v>3146.0704100776065</v>
      </c>
    </row>
    <row r="457" spans="13:28">
      <c r="M457" s="106">
        <v>49</v>
      </c>
      <c r="N457" s="106" t="s">
        <v>208</v>
      </c>
      <c r="O457" s="106">
        <v>14</v>
      </c>
      <c r="P457" s="106">
        <v>104</v>
      </c>
      <c r="Q457" s="106">
        <v>14</v>
      </c>
      <c r="R457" s="106" t="str">
        <f t="shared" si="15"/>
        <v>נ_14_14_104_49</v>
      </c>
      <c r="S457" s="293">
        <v>3952.5945899822955</v>
      </c>
      <c r="V457" s="106">
        <v>49</v>
      </c>
      <c r="W457" s="106" t="s">
        <v>208</v>
      </c>
      <c r="X457" s="106">
        <v>14</v>
      </c>
      <c r="Y457" s="106">
        <v>104</v>
      </c>
      <c r="Z457" s="106">
        <v>14</v>
      </c>
      <c r="AA457" s="106" t="str">
        <f t="shared" si="16"/>
        <v>נ_14_14_104_49</v>
      </c>
      <c r="AB457" s="293">
        <v>3136.8725951451443</v>
      </c>
    </row>
    <row r="458" spans="13:28">
      <c r="M458" s="106">
        <v>50</v>
      </c>
      <c r="N458" s="106" t="s">
        <v>208</v>
      </c>
      <c r="O458" s="106">
        <v>14</v>
      </c>
      <c r="P458" s="106">
        <v>104</v>
      </c>
      <c r="Q458" s="106">
        <v>14</v>
      </c>
      <c r="R458" s="106" t="str">
        <f t="shared" si="15"/>
        <v>נ_14_14_104_50</v>
      </c>
      <c r="S458" s="293">
        <v>4014.9744820331248</v>
      </c>
      <c r="V458" s="106">
        <v>50</v>
      </c>
      <c r="W458" s="106" t="s">
        <v>208</v>
      </c>
      <c r="X458" s="106">
        <v>14</v>
      </c>
      <c r="Y458" s="106">
        <v>104</v>
      </c>
      <c r="Z458" s="106">
        <v>14</v>
      </c>
      <c r="AA458" s="106" t="str">
        <f t="shared" si="16"/>
        <v>נ_14_14_104_50</v>
      </c>
      <c r="AB458" s="293">
        <v>3154.2138039572906</v>
      </c>
    </row>
    <row r="459" spans="13:28">
      <c r="M459" s="106">
        <v>51</v>
      </c>
      <c r="N459" s="106" t="s">
        <v>208</v>
      </c>
      <c r="O459" s="106">
        <v>14</v>
      </c>
      <c r="P459" s="106">
        <v>104</v>
      </c>
      <c r="Q459" s="106">
        <v>14</v>
      </c>
      <c r="R459" s="106" t="str">
        <f t="shared" si="15"/>
        <v>נ_14_14_104_51</v>
      </c>
      <c r="S459" s="293">
        <v>4084.04195587395</v>
      </c>
      <c r="V459" s="106">
        <v>51</v>
      </c>
      <c r="W459" s="106" t="s">
        <v>208</v>
      </c>
      <c r="X459" s="106">
        <v>14</v>
      </c>
      <c r="Y459" s="106">
        <v>104</v>
      </c>
      <c r="Z459" s="106">
        <v>14</v>
      </c>
      <c r="AA459" s="106" t="str">
        <f t="shared" si="16"/>
        <v>נ_14_14_104_51</v>
      </c>
      <c r="AB459" s="293">
        <v>3127.786936386708</v>
      </c>
    </row>
    <row r="460" spans="13:28">
      <c r="M460" s="106">
        <v>52</v>
      </c>
      <c r="N460" s="106" t="s">
        <v>208</v>
      </c>
      <c r="O460" s="106">
        <v>14</v>
      </c>
      <c r="P460" s="106">
        <v>104</v>
      </c>
      <c r="Q460" s="106">
        <v>14</v>
      </c>
      <c r="R460" s="106" t="str">
        <f t="shared" si="15"/>
        <v>נ_14_14_104_52</v>
      </c>
      <c r="S460" s="293">
        <v>4164.7408968093014</v>
      </c>
      <c r="V460" s="106">
        <v>52</v>
      </c>
      <c r="W460" s="106" t="s">
        <v>208</v>
      </c>
      <c r="X460" s="106">
        <v>14</v>
      </c>
      <c r="Y460" s="106">
        <v>104</v>
      </c>
      <c r="Z460" s="106">
        <v>14</v>
      </c>
      <c r="AA460" s="106" t="str">
        <f t="shared" si="16"/>
        <v>נ_14_14_104_52</v>
      </c>
      <c r="AB460" s="293">
        <v>3230.7322505687807</v>
      </c>
    </row>
    <row r="461" spans="13:28">
      <c r="M461" s="106">
        <v>53</v>
      </c>
      <c r="N461" s="106" t="s">
        <v>208</v>
      </c>
      <c r="O461" s="106">
        <v>14</v>
      </c>
      <c r="P461" s="106">
        <v>104</v>
      </c>
      <c r="Q461" s="106">
        <v>14</v>
      </c>
      <c r="R461" s="106" t="str">
        <f t="shared" si="15"/>
        <v>נ_14_14_104_53</v>
      </c>
      <c r="S461" s="293">
        <v>4248.3387321805894</v>
      </c>
      <c r="V461" s="106">
        <v>53</v>
      </c>
      <c r="W461" s="106" t="s">
        <v>208</v>
      </c>
      <c r="X461" s="106">
        <v>14</v>
      </c>
      <c r="Y461" s="106">
        <v>104</v>
      </c>
      <c r="Z461" s="106">
        <v>14</v>
      </c>
      <c r="AA461" s="106" t="str">
        <f t="shared" si="16"/>
        <v>נ_14_14_104_53</v>
      </c>
      <c r="AB461" s="293">
        <v>3330.9705452288313</v>
      </c>
    </row>
    <row r="462" spans="13:28">
      <c r="M462" s="106">
        <v>54</v>
      </c>
      <c r="N462" s="106" t="s">
        <v>208</v>
      </c>
      <c r="O462" s="106">
        <v>14</v>
      </c>
      <c r="P462" s="106">
        <v>104</v>
      </c>
      <c r="Q462" s="106">
        <v>14</v>
      </c>
      <c r="R462" s="106" t="str">
        <f t="shared" si="15"/>
        <v>נ_14_14_104_54</v>
      </c>
      <c r="S462" s="293">
        <v>4335.8486711285314</v>
      </c>
      <c r="V462" s="106">
        <v>54</v>
      </c>
      <c r="W462" s="106" t="s">
        <v>208</v>
      </c>
      <c r="X462" s="106">
        <v>14</v>
      </c>
      <c r="Y462" s="106">
        <v>104</v>
      </c>
      <c r="Z462" s="106">
        <v>14</v>
      </c>
      <c r="AA462" s="106" t="str">
        <f t="shared" si="16"/>
        <v>נ_14_14_104_54</v>
      </c>
      <c r="AB462" s="293">
        <v>3427.8451119816564</v>
      </c>
    </row>
    <row r="463" spans="13:28">
      <c r="M463" s="106">
        <v>55</v>
      </c>
      <c r="N463" s="106" t="s">
        <v>208</v>
      </c>
      <c r="O463" s="106">
        <v>14</v>
      </c>
      <c r="P463" s="106">
        <v>104</v>
      </c>
      <c r="Q463" s="106">
        <v>14</v>
      </c>
      <c r="R463" s="106" t="str">
        <f t="shared" si="15"/>
        <v>נ_14_14_104_55</v>
      </c>
      <c r="S463" s="293">
        <v>4428.6820625623777</v>
      </c>
      <c r="V463" s="106">
        <v>55</v>
      </c>
      <c r="W463" s="106" t="s">
        <v>208</v>
      </c>
      <c r="X463" s="106">
        <v>14</v>
      </c>
      <c r="Y463" s="106">
        <v>104</v>
      </c>
      <c r="Z463" s="106">
        <v>14</v>
      </c>
      <c r="AA463" s="106" t="str">
        <f t="shared" si="16"/>
        <v>נ_14_14_104_55</v>
      </c>
      <c r="AB463" s="293">
        <v>3664.6476414470649</v>
      </c>
    </row>
    <row r="464" spans="13:28">
      <c r="M464" s="106">
        <v>56</v>
      </c>
      <c r="N464" s="106" t="s">
        <v>208</v>
      </c>
      <c r="O464" s="106">
        <v>14</v>
      </c>
      <c r="P464" s="106">
        <v>104</v>
      </c>
      <c r="Q464" s="106">
        <v>14</v>
      </c>
      <c r="R464" s="106" t="str">
        <f t="shared" si="15"/>
        <v>נ_14_14_104_56</v>
      </c>
      <c r="S464" s="293">
        <v>4513.4883022605927</v>
      </c>
      <c r="V464" s="106">
        <v>56</v>
      </c>
      <c r="W464" s="106" t="s">
        <v>208</v>
      </c>
      <c r="X464" s="106">
        <v>14</v>
      </c>
      <c r="Y464" s="106">
        <v>104</v>
      </c>
      <c r="Z464" s="106">
        <v>14</v>
      </c>
      <c r="AA464" s="106" t="str">
        <f t="shared" si="16"/>
        <v>נ_14_14_104_56</v>
      </c>
      <c r="AB464" s="293">
        <v>3820.1133268743033</v>
      </c>
    </row>
    <row r="465" spans="13:28">
      <c r="M465" s="106">
        <v>57</v>
      </c>
      <c r="N465" s="106" t="s">
        <v>208</v>
      </c>
      <c r="O465" s="106">
        <v>14</v>
      </c>
      <c r="P465" s="106">
        <v>104</v>
      </c>
      <c r="Q465" s="106">
        <v>14</v>
      </c>
      <c r="R465" s="106" t="str">
        <f t="shared" si="15"/>
        <v>נ_14_14_104_57</v>
      </c>
      <c r="S465" s="293">
        <v>4597.5444504639499</v>
      </c>
      <c r="V465" s="106">
        <v>57</v>
      </c>
      <c r="W465" s="106" t="s">
        <v>208</v>
      </c>
      <c r="X465" s="106">
        <v>14</v>
      </c>
      <c r="Y465" s="106">
        <v>104</v>
      </c>
      <c r="Z465" s="106">
        <v>14</v>
      </c>
      <c r="AA465" s="106" t="str">
        <f t="shared" si="16"/>
        <v>נ_14_14_104_57</v>
      </c>
      <c r="AB465" s="293">
        <v>4173.5503847893651</v>
      </c>
    </row>
    <row r="466" spans="13:28">
      <c r="M466" s="106">
        <v>58</v>
      </c>
      <c r="N466" s="106" t="s">
        <v>208</v>
      </c>
      <c r="O466" s="106">
        <v>14</v>
      </c>
      <c r="P466" s="106">
        <v>104</v>
      </c>
      <c r="Q466" s="106">
        <v>14</v>
      </c>
      <c r="R466" s="106" t="str">
        <f t="shared" si="15"/>
        <v>נ_14_14_104_58</v>
      </c>
      <c r="S466" s="293">
        <v>4655.638145387984</v>
      </c>
      <c r="V466" s="106">
        <v>58</v>
      </c>
      <c r="W466" s="106" t="s">
        <v>208</v>
      </c>
      <c r="X466" s="106">
        <v>14</v>
      </c>
      <c r="Y466" s="106">
        <v>104</v>
      </c>
      <c r="Z466" s="106">
        <v>14</v>
      </c>
      <c r="AA466" s="106" t="str">
        <f t="shared" si="16"/>
        <v>נ_14_14_104_58</v>
      </c>
      <c r="AB466" s="293">
        <v>4526.2828640046046</v>
      </c>
    </row>
    <row r="467" spans="13:28">
      <c r="M467" s="106">
        <v>59</v>
      </c>
      <c r="N467" s="106" t="s">
        <v>208</v>
      </c>
      <c r="O467" s="106">
        <v>14</v>
      </c>
      <c r="P467" s="106">
        <v>104</v>
      </c>
      <c r="Q467" s="106">
        <v>14</v>
      </c>
      <c r="R467" s="106" t="str">
        <f t="shared" si="15"/>
        <v>נ_14_14_104_59</v>
      </c>
      <c r="S467" s="293">
        <v>4678.6315499916009</v>
      </c>
      <c r="V467" s="106">
        <v>59</v>
      </c>
      <c r="W467" s="106" t="s">
        <v>208</v>
      </c>
      <c r="X467" s="106">
        <v>14</v>
      </c>
      <c r="Y467" s="106">
        <v>104</v>
      </c>
      <c r="Z467" s="106">
        <v>14</v>
      </c>
      <c r="AA467" s="106" t="str">
        <f t="shared" si="16"/>
        <v>נ_14_14_104_59</v>
      </c>
      <c r="AB467" s="293">
        <v>4478.5446939043877</v>
      </c>
    </row>
    <row r="468" spans="13:28">
      <c r="M468" s="106">
        <v>60</v>
      </c>
      <c r="N468" s="106" t="s">
        <v>208</v>
      </c>
      <c r="O468" s="106">
        <v>14</v>
      </c>
      <c r="P468" s="106">
        <v>104</v>
      </c>
      <c r="Q468" s="106">
        <v>14</v>
      </c>
      <c r="R468" s="106" t="str">
        <f t="shared" si="15"/>
        <v>נ_14_14_104_60</v>
      </c>
      <c r="S468" s="293">
        <v>4715.874954759779</v>
      </c>
      <c r="V468" s="106">
        <v>60</v>
      </c>
      <c r="W468" s="106" t="s">
        <v>208</v>
      </c>
      <c r="X468" s="106">
        <v>14</v>
      </c>
      <c r="Y468" s="106">
        <v>104</v>
      </c>
      <c r="Z468" s="106">
        <v>14</v>
      </c>
      <c r="AA468" s="106" t="str">
        <f t="shared" si="16"/>
        <v>נ_14_14_104_60</v>
      </c>
      <c r="AB468" s="293">
        <v>4769.4792650562604</v>
      </c>
    </row>
    <row r="469" spans="13:28">
      <c r="M469" s="106">
        <v>61</v>
      </c>
      <c r="N469" s="106" t="s">
        <v>208</v>
      </c>
      <c r="O469" s="106">
        <v>14</v>
      </c>
      <c r="P469" s="106">
        <v>104</v>
      </c>
      <c r="Q469" s="106">
        <v>14</v>
      </c>
      <c r="R469" s="106" t="str">
        <f t="shared" si="15"/>
        <v>נ_14_14_104_61</v>
      </c>
      <c r="S469" s="293">
        <v>4712.2576274458761</v>
      </c>
      <c r="V469" s="106">
        <v>61</v>
      </c>
      <c r="W469" s="106" t="s">
        <v>208</v>
      </c>
      <c r="X469" s="106">
        <v>14</v>
      </c>
      <c r="Y469" s="106">
        <v>104</v>
      </c>
      <c r="Z469" s="106">
        <v>14</v>
      </c>
      <c r="AA469" s="106" t="str">
        <f t="shared" si="16"/>
        <v>נ_14_14_104_61</v>
      </c>
      <c r="AB469" s="293">
        <v>4870.5085823882609</v>
      </c>
    </row>
    <row r="470" spans="13:28">
      <c r="M470" s="106">
        <v>62</v>
      </c>
      <c r="N470" s="106" t="s">
        <v>208</v>
      </c>
      <c r="O470" s="106">
        <v>14</v>
      </c>
      <c r="P470" s="106">
        <v>104</v>
      </c>
      <c r="Q470" s="106">
        <v>14</v>
      </c>
      <c r="R470" s="106" t="str">
        <f t="shared" si="15"/>
        <v>נ_14_14_104_62</v>
      </c>
      <c r="S470" s="293">
        <v>4685.2302992801015</v>
      </c>
      <c r="V470" s="106">
        <v>62</v>
      </c>
      <c r="W470" s="106" t="s">
        <v>208</v>
      </c>
      <c r="X470" s="106">
        <v>14</v>
      </c>
      <c r="Y470" s="106">
        <v>104</v>
      </c>
      <c r="Z470" s="106">
        <v>14</v>
      </c>
      <c r="AA470" s="106" t="str">
        <f t="shared" si="16"/>
        <v>נ_14_14_104_62</v>
      </c>
      <c r="AB470" s="293">
        <v>4963.3851095302689</v>
      </c>
    </row>
    <row r="471" spans="13:28">
      <c r="M471" s="106">
        <v>63</v>
      </c>
      <c r="N471" s="106" t="s">
        <v>208</v>
      </c>
      <c r="O471" s="106">
        <v>14</v>
      </c>
      <c r="P471" s="106">
        <v>104</v>
      </c>
      <c r="Q471" s="106">
        <v>14</v>
      </c>
      <c r="R471" s="106" t="str">
        <f t="shared" si="15"/>
        <v>נ_14_14_104_63</v>
      </c>
      <c r="S471" s="293">
        <v>4619.732083181877</v>
      </c>
      <c r="V471" s="106">
        <v>63</v>
      </c>
      <c r="W471" s="106" t="s">
        <v>208</v>
      </c>
      <c r="X471" s="106">
        <v>14</v>
      </c>
      <c r="Y471" s="106">
        <v>104</v>
      </c>
      <c r="Z471" s="106">
        <v>14</v>
      </c>
      <c r="AA471" s="106" t="str">
        <f t="shared" si="16"/>
        <v>נ_14_14_104_63</v>
      </c>
      <c r="AB471" s="293">
        <v>5002.4697483249111</v>
      </c>
    </row>
    <row r="472" spans="13:28">
      <c r="M472" s="106">
        <v>64</v>
      </c>
      <c r="N472" s="106" t="s">
        <v>208</v>
      </c>
      <c r="O472" s="106">
        <v>14</v>
      </c>
      <c r="P472" s="106">
        <v>104</v>
      </c>
      <c r="Q472" s="106">
        <v>14</v>
      </c>
      <c r="R472" s="106" t="str">
        <f t="shared" si="15"/>
        <v>נ_14_14_104_64</v>
      </c>
      <c r="S472" s="293">
        <v>4496.6309062976825</v>
      </c>
      <c r="V472" s="106">
        <v>64</v>
      </c>
      <c r="W472" s="106" t="s">
        <v>208</v>
      </c>
      <c r="X472" s="106">
        <v>14</v>
      </c>
      <c r="Y472" s="106">
        <v>104</v>
      </c>
      <c r="Z472" s="106">
        <v>14</v>
      </c>
      <c r="AA472" s="106" t="str">
        <f t="shared" si="16"/>
        <v>נ_14_14_104_64</v>
      </c>
      <c r="AB472" s="293">
        <v>5164.0566673391422</v>
      </c>
    </row>
    <row r="473" spans="13:28">
      <c r="M473" s="106">
        <v>65</v>
      </c>
      <c r="N473" s="106" t="s">
        <v>208</v>
      </c>
      <c r="O473" s="106">
        <v>14</v>
      </c>
      <c r="P473" s="106">
        <v>104</v>
      </c>
      <c r="Q473" s="106">
        <v>14</v>
      </c>
      <c r="R473" s="106" t="str">
        <f t="shared" si="15"/>
        <v>נ_14_14_104_65</v>
      </c>
      <c r="S473" s="293">
        <v>4165.9956305004816</v>
      </c>
      <c r="V473" s="106">
        <v>65</v>
      </c>
      <c r="W473" s="106" t="s">
        <v>208</v>
      </c>
      <c r="X473" s="106">
        <v>14</v>
      </c>
      <c r="Y473" s="106">
        <v>104</v>
      </c>
      <c r="Z473" s="106">
        <v>14</v>
      </c>
      <c r="AA473" s="106" t="str">
        <f t="shared" si="16"/>
        <v>נ_14_14_104_65</v>
      </c>
      <c r="AB473" s="293">
        <v>5305.3554890522564</v>
      </c>
    </row>
    <row r="474" spans="13:28">
      <c r="M474" s="106">
        <v>66</v>
      </c>
      <c r="N474" s="106" t="s">
        <v>208</v>
      </c>
      <c r="O474" s="106">
        <v>14</v>
      </c>
      <c r="P474" s="106">
        <v>104</v>
      </c>
      <c r="Q474" s="106">
        <v>14</v>
      </c>
      <c r="R474" s="106" t="str">
        <f t="shared" si="15"/>
        <v>נ_14_14_104_66</v>
      </c>
      <c r="S474" s="293">
        <v>3028.2942095894305</v>
      </c>
      <c r="V474" s="106">
        <v>66</v>
      </c>
      <c r="W474" s="106" t="s">
        <v>208</v>
      </c>
      <c r="X474" s="106">
        <v>14</v>
      </c>
      <c r="Y474" s="106">
        <v>104</v>
      </c>
      <c r="Z474" s="106">
        <v>14</v>
      </c>
      <c r="AA474" s="106" t="str">
        <f t="shared" si="16"/>
        <v>נ_14_14_104_66</v>
      </c>
      <c r="AB474" s="293">
        <v>3050.0581310135844</v>
      </c>
    </row>
    <row r="475" spans="13:28">
      <c r="M475" s="106">
        <v>20</v>
      </c>
      <c r="N475" s="106" t="s">
        <v>207</v>
      </c>
      <c r="O475" s="106">
        <v>14</v>
      </c>
      <c r="P475" s="106">
        <v>156</v>
      </c>
      <c r="Q475" s="106">
        <v>14</v>
      </c>
      <c r="R475" s="106" t="str">
        <f t="shared" si="15"/>
        <v>ז_14_14_156_20</v>
      </c>
      <c r="S475" s="293">
        <v>2738.9300842814991</v>
      </c>
      <c r="V475" s="106">
        <v>20</v>
      </c>
      <c r="W475" s="106" t="s">
        <v>207</v>
      </c>
      <c r="X475" s="106">
        <v>14</v>
      </c>
      <c r="Y475" s="106">
        <v>156</v>
      </c>
      <c r="Z475" s="106">
        <v>14</v>
      </c>
      <c r="AA475" s="106" t="str">
        <f t="shared" si="16"/>
        <v>ז_14_14_156_20</v>
      </c>
      <c r="AB475" s="293">
        <v>292.21246611414279</v>
      </c>
    </row>
    <row r="476" spans="13:28">
      <c r="M476" s="106">
        <v>21</v>
      </c>
      <c r="N476" s="106" t="s">
        <v>207</v>
      </c>
      <c r="O476" s="106">
        <v>14</v>
      </c>
      <c r="P476" s="106">
        <v>156</v>
      </c>
      <c r="Q476" s="106">
        <v>14</v>
      </c>
      <c r="R476" s="106" t="str">
        <f t="shared" si="15"/>
        <v>ז_14_14_156_21</v>
      </c>
      <c r="S476" s="293">
        <v>2829.8827026402882</v>
      </c>
      <c r="V476" s="106">
        <v>21</v>
      </c>
      <c r="W476" s="106" t="s">
        <v>207</v>
      </c>
      <c r="X476" s="106">
        <v>14</v>
      </c>
      <c r="Y476" s="106">
        <v>156</v>
      </c>
      <c r="Z476" s="106">
        <v>14</v>
      </c>
      <c r="AA476" s="106" t="str">
        <f t="shared" si="16"/>
        <v>ז_14_14_156_21</v>
      </c>
      <c r="AB476" s="293">
        <v>292.21246611414279</v>
      </c>
    </row>
    <row r="477" spans="13:28">
      <c r="M477" s="106">
        <v>22</v>
      </c>
      <c r="N477" s="106" t="s">
        <v>207</v>
      </c>
      <c r="O477" s="106">
        <v>14</v>
      </c>
      <c r="P477" s="106">
        <v>156</v>
      </c>
      <c r="Q477" s="106">
        <v>14</v>
      </c>
      <c r="R477" s="106" t="str">
        <f t="shared" si="15"/>
        <v>ז_14_14_156_22</v>
      </c>
      <c r="S477" s="293">
        <v>2925.3594077735138</v>
      </c>
      <c r="V477" s="106">
        <v>22</v>
      </c>
      <c r="W477" s="106" t="s">
        <v>207</v>
      </c>
      <c r="X477" s="106">
        <v>14</v>
      </c>
      <c r="Y477" s="106">
        <v>156</v>
      </c>
      <c r="Z477" s="106">
        <v>14</v>
      </c>
      <c r="AA477" s="106" t="str">
        <f t="shared" si="16"/>
        <v>ז_14_14_156_22</v>
      </c>
      <c r="AB477" s="293">
        <v>381.97160944073175</v>
      </c>
    </row>
    <row r="478" spans="13:28">
      <c r="M478" s="106">
        <v>23</v>
      </c>
      <c r="N478" s="106" t="s">
        <v>207</v>
      </c>
      <c r="O478" s="106">
        <v>14</v>
      </c>
      <c r="P478" s="106">
        <v>156</v>
      </c>
      <c r="Q478" s="106">
        <v>14</v>
      </c>
      <c r="R478" s="106" t="str">
        <f t="shared" si="15"/>
        <v>ז_14_14_156_23</v>
      </c>
      <c r="S478" s="293">
        <v>3022.2818211847198</v>
      </c>
      <c r="V478" s="106">
        <v>23</v>
      </c>
      <c r="W478" s="106" t="s">
        <v>207</v>
      </c>
      <c r="X478" s="106">
        <v>14</v>
      </c>
      <c r="Y478" s="106">
        <v>156</v>
      </c>
      <c r="Z478" s="106">
        <v>14</v>
      </c>
      <c r="AA478" s="106" t="str">
        <f t="shared" si="16"/>
        <v>ז_14_14_156_23</v>
      </c>
      <c r="AB478" s="293">
        <v>527.35024287289821</v>
      </c>
    </row>
    <row r="479" spans="13:28">
      <c r="M479" s="106">
        <v>24</v>
      </c>
      <c r="N479" s="106" t="s">
        <v>207</v>
      </c>
      <c r="O479" s="106">
        <v>14</v>
      </c>
      <c r="P479" s="106">
        <v>156</v>
      </c>
      <c r="Q479" s="106">
        <v>14</v>
      </c>
      <c r="R479" s="106" t="str">
        <f t="shared" si="15"/>
        <v>ז_14_14_156_24</v>
      </c>
      <c r="S479" s="293">
        <v>3118.6440519377047</v>
      </c>
      <c r="V479" s="106">
        <v>24</v>
      </c>
      <c r="W479" s="106" t="s">
        <v>207</v>
      </c>
      <c r="X479" s="106">
        <v>14</v>
      </c>
      <c r="Y479" s="106">
        <v>156</v>
      </c>
      <c r="Z479" s="106">
        <v>14</v>
      </c>
      <c r="AA479" s="106" t="str">
        <f t="shared" si="16"/>
        <v>ז_14_14_156_24</v>
      </c>
      <c r="AB479" s="293">
        <v>745.09929603457317</v>
      </c>
    </row>
    <row r="480" spans="13:28">
      <c r="M480" s="106">
        <v>25</v>
      </c>
      <c r="N480" s="106" t="s">
        <v>207</v>
      </c>
      <c r="O480" s="106">
        <v>14</v>
      </c>
      <c r="P480" s="106">
        <v>156</v>
      </c>
      <c r="Q480" s="106">
        <v>14</v>
      </c>
      <c r="R480" s="106" t="str">
        <f t="shared" si="15"/>
        <v>ז_14_14_156_25</v>
      </c>
      <c r="S480" s="293">
        <v>3211.6320894885944</v>
      </c>
      <c r="V480" s="106">
        <v>25</v>
      </c>
      <c r="W480" s="106" t="s">
        <v>207</v>
      </c>
      <c r="X480" s="106">
        <v>14</v>
      </c>
      <c r="Y480" s="106">
        <v>156</v>
      </c>
      <c r="Z480" s="106">
        <v>14</v>
      </c>
      <c r="AA480" s="106" t="str">
        <f t="shared" si="16"/>
        <v>ז_14_14_156_25</v>
      </c>
      <c r="AB480" s="293">
        <v>961.74281050016839</v>
      </c>
    </row>
    <row r="481" spans="13:28">
      <c r="M481" s="106">
        <v>26</v>
      </c>
      <c r="N481" s="106" t="s">
        <v>207</v>
      </c>
      <c r="O481" s="106">
        <v>14</v>
      </c>
      <c r="P481" s="106">
        <v>156</v>
      </c>
      <c r="Q481" s="106">
        <v>14</v>
      </c>
      <c r="R481" s="106" t="str">
        <f t="shared" si="15"/>
        <v>ז_14_14_156_26</v>
      </c>
      <c r="S481" s="293">
        <v>3301.0932047886586</v>
      </c>
      <c r="V481" s="106">
        <v>26</v>
      </c>
      <c r="W481" s="106" t="s">
        <v>207</v>
      </c>
      <c r="X481" s="106">
        <v>14</v>
      </c>
      <c r="Y481" s="106">
        <v>156</v>
      </c>
      <c r="Z481" s="106">
        <v>14</v>
      </c>
      <c r="AA481" s="106" t="str">
        <f t="shared" si="16"/>
        <v>ז_14_14_156_26</v>
      </c>
      <c r="AB481" s="293">
        <v>1111.1929032296728</v>
      </c>
    </row>
    <row r="482" spans="13:28">
      <c r="M482" s="106">
        <v>27</v>
      </c>
      <c r="N482" s="106" t="s">
        <v>207</v>
      </c>
      <c r="O482" s="106">
        <v>14</v>
      </c>
      <c r="P482" s="106">
        <v>156</v>
      </c>
      <c r="Q482" s="106">
        <v>14</v>
      </c>
      <c r="R482" s="106" t="str">
        <f t="shared" si="15"/>
        <v>ז_14_14_156_27</v>
      </c>
      <c r="S482" s="293">
        <v>3389.4983346589788</v>
      </c>
      <c r="V482" s="106">
        <v>27</v>
      </c>
      <c r="W482" s="106" t="s">
        <v>207</v>
      </c>
      <c r="X482" s="106">
        <v>14</v>
      </c>
      <c r="Y482" s="106">
        <v>156</v>
      </c>
      <c r="Z482" s="106">
        <v>14</v>
      </c>
      <c r="AA482" s="106" t="str">
        <f t="shared" si="16"/>
        <v>ז_14_14_156_27</v>
      </c>
      <c r="AB482" s="293">
        <v>1332.451634432537</v>
      </c>
    </row>
    <row r="483" spans="13:28">
      <c r="M483" s="106">
        <v>28</v>
      </c>
      <c r="N483" s="106" t="s">
        <v>207</v>
      </c>
      <c r="O483" s="106">
        <v>14</v>
      </c>
      <c r="P483" s="106">
        <v>156</v>
      </c>
      <c r="Q483" s="106">
        <v>14</v>
      </c>
      <c r="R483" s="106" t="str">
        <f t="shared" si="15"/>
        <v>ז_14_14_156_28</v>
      </c>
      <c r="S483" s="293">
        <v>3473.8933081008304</v>
      </c>
      <c r="V483" s="106">
        <v>28</v>
      </c>
      <c r="W483" s="106" t="s">
        <v>207</v>
      </c>
      <c r="X483" s="106">
        <v>14</v>
      </c>
      <c r="Y483" s="106">
        <v>156</v>
      </c>
      <c r="Z483" s="106">
        <v>14</v>
      </c>
      <c r="AA483" s="106" t="str">
        <f t="shared" si="16"/>
        <v>ז_14_14_156_28</v>
      </c>
      <c r="AB483" s="293">
        <v>1518.0479786547205</v>
      </c>
    </row>
    <row r="484" spans="13:28">
      <c r="M484" s="106">
        <v>29</v>
      </c>
      <c r="N484" s="106" t="s">
        <v>207</v>
      </c>
      <c r="O484" s="106">
        <v>14</v>
      </c>
      <c r="P484" s="106">
        <v>156</v>
      </c>
      <c r="Q484" s="106">
        <v>14</v>
      </c>
      <c r="R484" s="106" t="str">
        <f t="shared" si="15"/>
        <v>ז_14_14_156_29</v>
      </c>
      <c r="S484" s="293">
        <v>3555.4870198467061</v>
      </c>
      <c r="V484" s="106">
        <v>29</v>
      </c>
      <c r="W484" s="106" t="s">
        <v>207</v>
      </c>
      <c r="X484" s="106">
        <v>14</v>
      </c>
      <c r="Y484" s="106">
        <v>156</v>
      </c>
      <c r="Z484" s="106">
        <v>14</v>
      </c>
      <c r="AA484" s="106" t="str">
        <f t="shared" si="16"/>
        <v>ז_14_14_156_29</v>
      </c>
      <c r="AB484" s="293">
        <v>1761.4534499404722</v>
      </c>
    </row>
    <row r="485" spans="13:28">
      <c r="M485" s="106">
        <v>30</v>
      </c>
      <c r="N485" s="106" t="s">
        <v>207</v>
      </c>
      <c r="O485" s="106">
        <v>14</v>
      </c>
      <c r="P485" s="106">
        <v>156</v>
      </c>
      <c r="Q485" s="106">
        <v>14</v>
      </c>
      <c r="R485" s="106" t="str">
        <f t="shared" si="15"/>
        <v>ז_14_14_156_30</v>
      </c>
      <c r="S485" s="293">
        <v>3631.6813366822935</v>
      </c>
      <c r="V485" s="106">
        <v>30</v>
      </c>
      <c r="W485" s="106" t="s">
        <v>207</v>
      </c>
      <c r="X485" s="106">
        <v>14</v>
      </c>
      <c r="Y485" s="106">
        <v>156</v>
      </c>
      <c r="Z485" s="106">
        <v>14</v>
      </c>
      <c r="AA485" s="106" t="str">
        <f t="shared" si="16"/>
        <v>ז_14_14_156_30</v>
      </c>
      <c r="AB485" s="293">
        <v>2017.2327200120212</v>
      </c>
    </row>
    <row r="486" spans="13:28">
      <c r="M486" s="106">
        <v>31</v>
      </c>
      <c r="N486" s="106" t="s">
        <v>207</v>
      </c>
      <c r="O486" s="106">
        <v>14</v>
      </c>
      <c r="P486" s="106">
        <v>156</v>
      </c>
      <c r="Q486" s="106">
        <v>14</v>
      </c>
      <c r="R486" s="106" t="str">
        <f t="shared" si="15"/>
        <v>ז_14_14_156_31</v>
      </c>
      <c r="S486" s="293">
        <v>3701.5648390409751</v>
      </c>
      <c r="V486" s="106">
        <v>31</v>
      </c>
      <c r="W486" s="106" t="s">
        <v>207</v>
      </c>
      <c r="X486" s="106">
        <v>14</v>
      </c>
      <c r="Y486" s="106">
        <v>156</v>
      </c>
      <c r="Z486" s="106">
        <v>14</v>
      </c>
      <c r="AA486" s="106" t="str">
        <f t="shared" si="16"/>
        <v>ז_14_14_156_31</v>
      </c>
      <c r="AB486" s="293">
        <v>2233.548463901569</v>
      </c>
    </row>
    <row r="487" spans="13:28">
      <c r="M487" s="106">
        <v>32</v>
      </c>
      <c r="N487" s="106" t="s">
        <v>207</v>
      </c>
      <c r="O487" s="106">
        <v>14</v>
      </c>
      <c r="P487" s="106">
        <v>156</v>
      </c>
      <c r="Q487" s="106">
        <v>14</v>
      </c>
      <c r="R487" s="106" t="str">
        <f t="shared" si="15"/>
        <v>ז_14_14_156_32</v>
      </c>
      <c r="S487" s="293">
        <v>3766.37876140143</v>
      </c>
      <c r="V487" s="106">
        <v>32</v>
      </c>
      <c r="W487" s="106" t="s">
        <v>207</v>
      </c>
      <c r="X487" s="106">
        <v>14</v>
      </c>
      <c r="Y487" s="106">
        <v>156</v>
      </c>
      <c r="Z487" s="106">
        <v>14</v>
      </c>
      <c r="AA487" s="106" t="str">
        <f t="shared" si="16"/>
        <v>ז_14_14_156_32</v>
      </c>
      <c r="AB487" s="293">
        <v>2406.1568965414817</v>
      </c>
    </row>
    <row r="488" spans="13:28">
      <c r="M488" s="106">
        <v>33</v>
      </c>
      <c r="N488" s="106" t="s">
        <v>207</v>
      </c>
      <c r="O488" s="106">
        <v>14</v>
      </c>
      <c r="P488" s="106">
        <v>156</v>
      </c>
      <c r="Q488" s="106">
        <v>14</v>
      </c>
      <c r="R488" s="106" t="str">
        <f t="shared" si="15"/>
        <v>ז_14_14_156_33</v>
      </c>
      <c r="S488" s="293">
        <v>3827.6693168929933</v>
      </c>
      <c r="V488" s="106">
        <v>33</v>
      </c>
      <c r="W488" s="106" t="s">
        <v>207</v>
      </c>
      <c r="X488" s="106">
        <v>14</v>
      </c>
      <c r="Y488" s="106">
        <v>156</v>
      </c>
      <c r="Z488" s="106">
        <v>14</v>
      </c>
      <c r="AA488" s="106" t="str">
        <f t="shared" si="16"/>
        <v>ז_14_14_156_33</v>
      </c>
      <c r="AB488" s="293">
        <v>2530.7378289615363</v>
      </c>
    </row>
    <row r="489" spans="13:28">
      <c r="M489" s="106">
        <v>34</v>
      </c>
      <c r="N489" s="106" t="s">
        <v>207</v>
      </c>
      <c r="O489" s="106">
        <v>14</v>
      </c>
      <c r="P489" s="106">
        <v>156</v>
      </c>
      <c r="Q489" s="106">
        <v>14</v>
      </c>
      <c r="R489" s="106" t="str">
        <f t="shared" si="15"/>
        <v>ז_14_14_156_34</v>
      </c>
      <c r="S489" s="293">
        <v>3887.3321833213313</v>
      </c>
      <c r="V489" s="106">
        <v>34</v>
      </c>
      <c r="W489" s="106" t="s">
        <v>207</v>
      </c>
      <c r="X489" s="106">
        <v>14</v>
      </c>
      <c r="Y489" s="106">
        <v>156</v>
      </c>
      <c r="Z489" s="106">
        <v>14</v>
      </c>
      <c r="AA489" s="106" t="str">
        <f t="shared" si="16"/>
        <v>ז_14_14_156_34</v>
      </c>
      <c r="AB489" s="293">
        <v>2630.9055017426408</v>
      </c>
    </row>
    <row r="490" spans="13:28">
      <c r="M490" s="106">
        <v>35</v>
      </c>
      <c r="N490" s="106" t="s">
        <v>207</v>
      </c>
      <c r="O490" s="106">
        <v>14</v>
      </c>
      <c r="P490" s="106">
        <v>156</v>
      </c>
      <c r="Q490" s="106">
        <v>14</v>
      </c>
      <c r="R490" s="106" t="str">
        <f t="shared" si="15"/>
        <v>ז_14_14_156_35</v>
      </c>
      <c r="S490" s="293">
        <v>3946.3775111621862</v>
      </c>
      <c r="V490" s="106">
        <v>35</v>
      </c>
      <c r="W490" s="106" t="s">
        <v>207</v>
      </c>
      <c r="X490" s="106">
        <v>14</v>
      </c>
      <c r="Y490" s="106">
        <v>156</v>
      </c>
      <c r="Z490" s="106">
        <v>14</v>
      </c>
      <c r="AA490" s="106" t="str">
        <f t="shared" si="16"/>
        <v>ז_14_14_156_35</v>
      </c>
      <c r="AB490" s="293">
        <v>2733.3361344818436</v>
      </c>
    </row>
    <row r="491" spans="13:28">
      <c r="M491" s="106">
        <v>36</v>
      </c>
      <c r="N491" s="106" t="s">
        <v>207</v>
      </c>
      <c r="O491" s="106">
        <v>14</v>
      </c>
      <c r="P491" s="106">
        <v>156</v>
      </c>
      <c r="Q491" s="106">
        <v>14</v>
      </c>
      <c r="R491" s="106" t="str">
        <f t="shared" si="15"/>
        <v>ז_14_14_156_36</v>
      </c>
      <c r="S491" s="293">
        <v>4004.6737962189472</v>
      </c>
      <c r="V491" s="106">
        <v>36</v>
      </c>
      <c r="W491" s="106" t="s">
        <v>207</v>
      </c>
      <c r="X491" s="106">
        <v>14</v>
      </c>
      <c r="Y491" s="106">
        <v>156</v>
      </c>
      <c r="Z491" s="106">
        <v>14</v>
      </c>
      <c r="AA491" s="106" t="str">
        <f t="shared" si="16"/>
        <v>ז_14_14_156_36</v>
      </c>
      <c r="AB491" s="293">
        <v>2808.1510452539433</v>
      </c>
    </row>
    <row r="492" spans="13:28">
      <c r="M492" s="106">
        <v>37</v>
      </c>
      <c r="N492" s="106" t="s">
        <v>207</v>
      </c>
      <c r="O492" s="106">
        <v>14</v>
      </c>
      <c r="P492" s="106">
        <v>156</v>
      </c>
      <c r="Q492" s="106">
        <v>14</v>
      </c>
      <c r="R492" s="106" t="str">
        <f t="shared" si="15"/>
        <v>ז_14_14_156_37</v>
      </c>
      <c r="S492" s="293">
        <v>4063.5086829484526</v>
      </c>
      <c r="V492" s="106">
        <v>37</v>
      </c>
      <c r="W492" s="106" t="s">
        <v>207</v>
      </c>
      <c r="X492" s="106">
        <v>14</v>
      </c>
      <c r="Y492" s="106">
        <v>156</v>
      </c>
      <c r="Z492" s="106">
        <v>14</v>
      </c>
      <c r="AA492" s="106" t="str">
        <f t="shared" si="16"/>
        <v>ז_14_14_156_37</v>
      </c>
      <c r="AB492" s="293">
        <v>2883.5841193823235</v>
      </c>
    </row>
    <row r="493" spans="13:28">
      <c r="M493" s="106">
        <v>38</v>
      </c>
      <c r="N493" s="106" t="s">
        <v>207</v>
      </c>
      <c r="O493" s="106">
        <v>14</v>
      </c>
      <c r="P493" s="106">
        <v>156</v>
      </c>
      <c r="Q493" s="106">
        <v>14</v>
      </c>
      <c r="R493" s="106" t="str">
        <f t="shared" si="15"/>
        <v>ז_14_14_156_38</v>
      </c>
      <c r="S493" s="293">
        <v>4122.936492671869</v>
      </c>
      <c r="V493" s="106">
        <v>38</v>
      </c>
      <c r="W493" s="106" t="s">
        <v>207</v>
      </c>
      <c r="X493" s="106">
        <v>14</v>
      </c>
      <c r="Y493" s="106">
        <v>156</v>
      </c>
      <c r="Z493" s="106">
        <v>14</v>
      </c>
      <c r="AA493" s="106" t="str">
        <f t="shared" si="16"/>
        <v>ז_14_14_156_38</v>
      </c>
      <c r="AB493" s="293">
        <v>2895.9838925880963</v>
      </c>
    </row>
    <row r="494" spans="13:28">
      <c r="M494" s="106">
        <v>39</v>
      </c>
      <c r="N494" s="106" t="s">
        <v>207</v>
      </c>
      <c r="O494" s="106">
        <v>14</v>
      </c>
      <c r="P494" s="106">
        <v>156</v>
      </c>
      <c r="Q494" s="106">
        <v>14</v>
      </c>
      <c r="R494" s="106" t="str">
        <f t="shared" si="15"/>
        <v>ז_14_14_156_39</v>
      </c>
      <c r="S494" s="293">
        <v>4186.2259542901302</v>
      </c>
      <c r="V494" s="106">
        <v>39</v>
      </c>
      <c r="W494" s="106" t="s">
        <v>207</v>
      </c>
      <c r="X494" s="106">
        <v>14</v>
      </c>
      <c r="Y494" s="106">
        <v>156</v>
      </c>
      <c r="Z494" s="106">
        <v>14</v>
      </c>
      <c r="AA494" s="106" t="str">
        <f t="shared" si="16"/>
        <v>ז_14_14_156_39</v>
      </c>
      <c r="AB494" s="293">
        <v>2913.1235295966926</v>
      </c>
    </row>
    <row r="495" spans="13:28">
      <c r="M495" s="106">
        <v>40</v>
      </c>
      <c r="N495" s="106" t="s">
        <v>207</v>
      </c>
      <c r="O495" s="106">
        <v>14</v>
      </c>
      <c r="P495" s="106">
        <v>156</v>
      </c>
      <c r="Q495" s="106">
        <v>14</v>
      </c>
      <c r="R495" s="106" t="str">
        <f t="shared" si="15"/>
        <v>ז_14_14_156_40</v>
      </c>
      <c r="S495" s="293">
        <v>4253.5706346574234</v>
      </c>
      <c r="V495" s="106">
        <v>40</v>
      </c>
      <c r="W495" s="106" t="s">
        <v>207</v>
      </c>
      <c r="X495" s="106">
        <v>14</v>
      </c>
      <c r="Y495" s="106">
        <v>156</v>
      </c>
      <c r="Z495" s="106">
        <v>14</v>
      </c>
      <c r="AA495" s="106" t="str">
        <f t="shared" si="16"/>
        <v>ז_14_14_156_40</v>
      </c>
      <c r="AB495" s="293">
        <v>2911.1825692035127</v>
      </c>
    </row>
    <row r="496" spans="13:28">
      <c r="M496" s="106">
        <v>41</v>
      </c>
      <c r="N496" s="106" t="s">
        <v>207</v>
      </c>
      <c r="O496" s="106">
        <v>14</v>
      </c>
      <c r="P496" s="106">
        <v>156</v>
      </c>
      <c r="Q496" s="106">
        <v>14</v>
      </c>
      <c r="R496" s="106" t="str">
        <f t="shared" si="15"/>
        <v>ז_14_14_156_41</v>
      </c>
      <c r="S496" s="293">
        <v>4326.463320786952</v>
      </c>
      <c r="V496" s="106">
        <v>41</v>
      </c>
      <c r="W496" s="106" t="s">
        <v>207</v>
      </c>
      <c r="X496" s="106">
        <v>14</v>
      </c>
      <c r="Y496" s="106">
        <v>156</v>
      </c>
      <c r="Z496" s="106">
        <v>14</v>
      </c>
      <c r="AA496" s="106" t="str">
        <f t="shared" si="16"/>
        <v>ז_14_14_156_41</v>
      </c>
      <c r="AB496" s="293">
        <v>3000.4386771160544</v>
      </c>
    </row>
    <row r="497" spans="13:28">
      <c r="M497" s="106">
        <v>42</v>
      </c>
      <c r="N497" s="106" t="s">
        <v>207</v>
      </c>
      <c r="O497" s="106">
        <v>14</v>
      </c>
      <c r="P497" s="106">
        <v>156</v>
      </c>
      <c r="Q497" s="106">
        <v>14</v>
      </c>
      <c r="R497" s="106" t="str">
        <f t="shared" si="15"/>
        <v>ז_14_14_156_42</v>
      </c>
      <c r="S497" s="293">
        <v>4400.5936518751669</v>
      </c>
      <c r="V497" s="106">
        <v>42</v>
      </c>
      <c r="W497" s="106" t="s">
        <v>207</v>
      </c>
      <c r="X497" s="106">
        <v>14</v>
      </c>
      <c r="Y497" s="106">
        <v>156</v>
      </c>
      <c r="Z497" s="106">
        <v>14</v>
      </c>
      <c r="AA497" s="106" t="str">
        <f t="shared" si="16"/>
        <v>ז_14_14_156_42</v>
      </c>
      <c r="AB497" s="293">
        <v>3015.2269144053635</v>
      </c>
    </row>
    <row r="498" spans="13:28">
      <c r="M498" s="106">
        <v>43</v>
      </c>
      <c r="N498" s="106" t="s">
        <v>207</v>
      </c>
      <c r="O498" s="106">
        <v>14</v>
      </c>
      <c r="P498" s="106">
        <v>156</v>
      </c>
      <c r="Q498" s="106">
        <v>14</v>
      </c>
      <c r="R498" s="106" t="str">
        <f t="shared" si="15"/>
        <v>ז_14_14_156_43</v>
      </c>
      <c r="S498" s="293">
        <v>4480.3508014914205</v>
      </c>
      <c r="V498" s="106">
        <v>43</v>
      </c>
      <c r="W498" s="106" t="s">
        <v>207</v>
      </c>
      <c r="X498" s="106">
        <v>14</v>
      </c>
      <c r="Y498" s="106">
        <v>156</v>
      </c>
      <c r="Z498" s="106">
        <v>14</v>
      </c>
      <c r="AA498" s="106" t="str">
        <f t="shared" si="16"/>
        <v>ז_14_14_156_43</v>
      </c>
      <c r="AB498" s="293">
        <v>3123.1313121820594</v>
      </c>
    </row>
    <row r="499" spans="13:28">
      <c r="M499" s="106">
        <v>44</v>
      </c>
      <c r="N499" s="106" t="s">
        <v>207</v>
      </c>
      <c r="O499" s="106">
        <v>14</v>
      </c>
      <c r="P499" s="106">
        <v>156</v>
      </c>
      <c r="Q499" s="106">
        <v>14</v>
      </c>
      <c r="R499" s="106" t="str">
        <f t="shared" si="15"/>
        <v>ז_14_14_156_44</v>
      </c>
      <c r="S499" s="293">
        <v>4561.0723136066663</v>
      </c>
      <c r="V499" s="106">
        <v>44</v>
      </c>
      <c r="W499" s="106" t="s">
        <v>207</v>
      </c>
      <c r="X499" s="106">
        <v>14</v>
      </c>
      <c r="Y499" s="106">
        <v>156</v>
      </c>
      <c r="Z499" s="106">
        <v>14</v>
      </c>
      <c r="AA499" s="106" t="str">
        <f t="shared" si="16"/>
        <v>ז_14_14_156_44</v>
      </c>
      <c r="AB499" s="293">
        <v>3229.034881350583</v>
      </c>
    </row>
    <row r="500" spans="13:28">
      <c r="M500" s="106">
        <v>45</v>
      </c>
      <c r="N500" s="106" t="s">
        <v>207</v>
      </c>
      <c r="O500" s="106">
        <v>14</v>
      </c>
      <c r="P500" s="106">
        <v>156</v>
      </c>
      <c r="Q500" s="106">
        <v>14</v>
      </c>
      <c r="R500" s="106" t="str">
        <f t="shared" si="15"/>
        <v>ז_14_14_156_45</v>
      </c>
      <c r="S500" s="293">
        <v>4643.0661467932869</v>
      </c>
      <c r="V500" s="106">
        <v>45</v>
      </c>
      <c r="W500" s="106" t="s">
        <v>207</v>
      </c>
      <c r="X500" s="106">
        <v>14</v>
      </c>
      <c r="Y500" s="106">
        <v>156</v>
      </c>
      <c r="Z500" s="106">
        <v>14</v>
      </c>
      <c r="AA500" s="106" t="str">
        <f t="shared" si="16"/>
        <v>ז_14_14_156_45</v>
      </c>
      <c r="AB500" s="293">
        <v>3322.4505044230391</v>
      </c>
    </row>
    <row r="501" spans="13:28">
      <c r="M501" s="106">
        <v>46</v>
      </c>
      <c r="N501" s="106" t="s">
        <v>207</v>
      </c>
      <c r="O501" s="106">
        <v>14</v>
      </c>
      <c r="P501" s="106">
        <v>156</v>
      </c>
      <c r="Q501" s="106">
        <v>14</v>
      </c>
      <c r="R501" s="106" t="str">
        <f t="shared" si="15"/>
        <v>ז_14_14_156_46</v>
      </c>
      <c r="S501" s="293">
        <v>4727.3497037290681</v>
      </c>
      <c r="V501" s="106">
        <v>46</v>
      </c>
      <c r="W501" s="106" t="s">
        <v>207</v>
      </c>
      <c r="X501" s="106">
        <v>14</v>
      </c>
      <c r="Y501" s="106">
        <v>156</v>
      </c>
      <c r="Z501" s="106">
        <v>14</v>
      </c>
      <c r="AA501" s="106" t="str">
        <f t="shared" si="16"/>
        <v>ז_14_14_156_46</v>
      </c>
      <c r="AB501" s="293">
        <v>3517.0563697935013</v>
      </c>
    </row>
    <row r="502" spans="13:28">
      <c r="M502" s="106">
        <v>47</v>
      </c>
      <c r="N502" s="106" t="s">
        <v>207</v>
      </c>
      <c r="O502" s="106">
        <v>14</v>
      </c>
      <c r="P502" s="106">
        <v>156</v>
      </c>
      <c r="Q502" s="106">
        <v>14</v>
      </c>
      <c r="R502" s="106" t="str">
        <f t="shared" si="15"/>
        <v>ז_14_14_156_47</v>
      </c>
      <c r="S502" s="293">
        <v>4807.7806809176873</v>
      </c>
      <c r="V502" s="106">
        <v>47</v>
      </c>
      <c r="W502" s="106" t="s">
        <v>207</v>
      </c>
      <c r="X502" s="106">
        <v>14</v>
      </c>
      <c r="Y502" s="106">
        <v>156</v>
      </c>
      <c r="Z502" s="106">
        <v>14</v>
      </c>
      <c r="AA502" s="106" t="str">
        <f t="shared" si="16"/>
        <v>ז_14_14_156_47</v>
      </c>
      <c r="AB502" s="293">
        <v>3717.7342826431259</v>
      </c>
    </row>
    <row r="503" spans="13:28">
      <c r="M503" s="106">
        <v>48</v>
      </c>
      <c r="N503" s="106" t="s">
        <v>207</v>
      </c>
      <c r="O503" s="106">
        <v>14</v>
      </c>
      <c r="P503" s="106">
        <v>156</v>
      </c>
      <c r="Q503" s="106">
        <v>14</v>
      </c>
      <c r="R503" s="106" t="str">
        <f t="shared" si="15"/>
        <v>ז_14_14_156_48</v>
      </c>
      <c r="S503" s="293">
        <v>4883.454341635942</v>
      </c>
      <c r="V503" s="106">
        <v>48</v>
      </c>
      <c r="W503" s="106" t="s">
        <v>207</v>
      </c>
      <c r="X503" s="106">
        <v>14</v>
      </c>
      <c r="Y503" s="106">
        <v>156</v>
      </c>
      <c r="Z503" s="106">
        <v>14</v>
      </c>
      <c r="AA503" s="106" t="str">
        <f t="shared" si="16"/>
        <v>ז_14_14_156_48</v>
      </c>
      <c r="AB503" s="293">
        <v>3788.8349952947801</v>
      </c>
    </row>
    <row r="504" spans="13:28">
      <c r="M504" s="106">
        <v>49</v>
      </c>
      <c r="N504" s="106" t="s">
        <v>207</v>
      </c>
      <c r="O504" s="106">
        <v>14</v>
      </c>
      <c r="P504" s="106">
        <v>156</v>
      </c>
      <c r="Q504" s="106">
        <v>14</v>
      </c>
      <c r="R504" s="106" t="str">
        <f t="shared" si="15"/>
        <v>ז_14_14_156_49</v>
      </c>
      <c r="S504" s="293">
        <v>4962.8006700886099</v>
      </c>
      <c r="V504" s="106">
        <v>49</v>
      </c>
      <c r="W504" s="106" t="s">
        <v>207</v>
      </c>
      <c r="X504" s="106">
        <v>14</v>
      </c>
      <c r="Y504" s="106">
        <v>156</v>
      </c>
      <c r="Z504" s="106">
        <v>14</v>
      </c>
      <c r="AA504" s="106" t="str">
        <f t="shared" si="16"/>
        <v>ז_14_14_156_49</v>
      </c>
      <c r="AB504" s="293">
        <v>3813.2305514316031</v>
      </c>
    </row>
    <row r="505" spans="13:28">
      <c r="M505" s="106">
        <v>50</v>
      </c>
      <c r="N505" s="106" t="s">
        <v>207</v>
      </c>
      <c r="O505" s="106">
        <v>14</v>
      </c>
      <c r="P505" s="106">
        <v>156</v>
      </c>
      <c r="Q505" s="106">
        <v>14</v>
      </c>
      <c r="R505" s="106" t="str">
        <f t="shared" si="15"/>
        <v>ז_14_14_156_50</v>
      </c>
      <c r="S505" s="293">
        <v>5049.9535373500012</v>
      </c>
      <c r="V505" s="106">
        <v>50</v>
      </c>
      <c r="W505" s="106" t="s">
        <v>207</v>
      </c>
      <c r="X505" s="106">
        <v>14</v>
      </c>
      <c r="Y505" s="106">
        <v>156</v>
      </c>
      <c r="Z505" s="106">
        <v>14</v>
      </c>
      <c r="AA505" s="106" t="str">
        <f t="shared" si="16"/>
        <v>ז_14_14_156_50</v>
      </c>
      <c r="AB505" s="293">
        <v>3869.51675633475</v>
      </c>
    </row>
    <row r="506" spans="13:28">
      <c r="M506" s="106">
        <v>51</v>
      </c>
      <c r="N506" s="106" t="s">
        <v>207</v>
      </c>
      <c r="O506" s="106">
        <v>14</v>
      </c>
      <c r="P506" s="106">
        <v>156</v>
      </c>
      <c r="Q506" s="106">
        <v>14</v>
      </c>
      <c r="R506" s="106" t="str">
        <f t="shared" si="15"/>
        <v>ז_14_14_156_51</v>
      </c>
      <c r="S506" s="293">
        <v>5143.9385300904942</v>
      </c>
      <c r="V506" s="106">
        <v>51</v>
      </c>
      <c r="W506" s="106" t="s">
        <v>207</v>
      </c>
      <c r="X506" s="106">
        <v>14</v>
      </c>
      <c r="Y506" s="106">
        <v>156</v>
      </c>
      <c r="Z506" s="106">
        <v>14</v>
      </c>
      <c r="AA506" s="106" t="str">
        <f t="shared" si="16"/>
        <v>ז_14_14_156_51</v>
      </c>
      <c r="AB506" s="293">
        <v>3871.5558454589782</v>
      </c>
    </row>
    <row r="507" spans="13:28">
      <c r="M507" s="106">
        <v>52</v>
      </c>
      <c r="N507" s="106" t="s">
        <v>207</v>
      </c>
      <c r="O507" s="106">
        <v>14</v>
      </c>
      <c r="P507" s="106">
        <v>156</v>
      </c>
      <c r="Q507" s="106">
        <v>14</v>
      </c>
      <c r="R507" s="106" t="str">
        <f t="shared" si="15"/>
        <v>ז_14_14_156_52</v>
      </c>
      <c r="S507" s="293">
        <v>5250.5903345887982</v>
      </c>
      <c r="V507" s="106">
        <v>52</v>
      </c>
      <c r="W507" s="106" t="s">
        <v>207</v>
      </c>
      <c r="X507" s="106">
        <v>14</v>
      </c>
      <c r="Y507" s="106">
        <v>156</v>
      </c>
      <c r="Z507" s="106">
        <v>14</v>
      </c>
      <c r="AA507" s="106" t="str">
        <f t="shared" si="16"/>
        <v>ז_14_14_156_52</v>
      </c>
      <c r="AB507" s="293">
        <v>4034.1139972857518</v>
      </c>
    </row>
    <row r="508" spans="13:28">
      <c r="M508" s="106">
        <v>53</v>
      </c>
      <c r="N508" s="106" t="s">
        <v>207</v>
      </c>
      <c r="O508" s="106">
        <v>14</v>
      </c>
      <c r="P508" s="106">
        <v>156</v>
      </c>
      <c r="Q508" s="106">
        <v>14</v>
      </c>
      <c r="R508" s="106" t="str">
        <f t="shared" si="15"/>
        <v>ז_14_14_156_53</v>
      </c>
      <c r="S508" s="293">
        <v>5358.7889808832742</v>
      </c>
      <c r="V508" s="106">
        <v>53</v>
      </c>
      <c r="W508" s="106" t="s">
        <v>207</v>
      </c>
      <c r="X508" s="106">
        <v>14</v>
      </c>
      <c r="Y508" s="106">
        <v>156</v>
      </c>
      <c r="Z508" s="106">
        <v>14</v>
      </c>
      <c r="AA508" s="106" t="str">
        <f t="shared" si="16"/>
        <v>ז_14_14_156_53</v>
      </c>
      <c r="AB508" s="293">
        <v>4195.0341752320019</v>
      </c>
    </row>
    <row r="509" spans="13:28">
      <c r="M509" s="106">
        <v>54</v>
      </c>
      <c r="N509" s="106" t="s">
        <v>207</v>
      </c>
      <c r="O509" s="106">
        <v>14</v>
      </c>
      <c r="P509" s="106">
        <v>156</v>
      </c>
      <c r="Q509" s="106">
        <v>14</v>
      </c>
      <c r="R509" s="106" t="str">
        <f t="shared" si="15"/>
        <v>ז_14_14_156_54</v>
      </c>
      <c r="S509" s="293">
        <v>5469.1881455032908</v>
      </c>
      <c r="V509" s="106">
        <v>54</v>
      </c>
      <c r="W509" s="106" t="s">
        <v>207</v>
      </c>
      <c r="X509" s="106">
        <v>14</v>
      </c>
      <c r="Y509" s="106">
        <v>156</v>
      </c>
      <c r="Z509" s="106">
        <v>14</v>
      </c>
      <c r="AA509" s="106" t="str">
        <f t="shared" si="16"/>
        <v>ז_14_14_156_54</v>
      </c>
      <c r="AB509" s="293">
        <v>4353.36008688533</v>
      </c>
    </row>
    <row r="510" spans="13:28">
      <c r="M510" s="106">
        <v>55</v>
      </c>
      <c r="N510" s="106" t="s">
        <v>207</v>
      </c>
      <c r="O510" s="106">
        <v>14</v>
      </c>
      <c r="P510" s="106">
        <v>156</v>
      </c>
      <c r="Q510" s="106">
        <v>14</v>
      </c>
      <c r="R510" s="106" t="str">
        <f t="shared" si="15"/>
        <v>ז_14_14_156_55</v>
      </c>
      <c r="S510" s="293">
        <v>5582.7510304735124</v>
      </c>
      <c r="V510" s="106">
        <v>55</v>
      </c>
      <c r="W510" s="106" t="s">
        <v>207</v>
      </c>
      <c r="X510" s="106">
        <v>14</v>
      </c>
      <c r="Y510" s="106">
        <v>156</v>
      </c>
      <c r="Z510" s="106">
        <v>14</v>
      </c>
      <c r="AA510" s="106" t="str">
        <f t="shared" si="16"/>
        <v>ז_14_14_156_55</v>
      </c>
      <c r="AB510" s="293">
        <v>4692.4309793438279</v>
      </c>
    </row>
    <row r="511" spans="13:28">
      <c r="M511" s="106">
        <v>56</v>
      </c>
      <c r="N511" s="106" t="s">
        <v>207</v>
      </c>
      <c r="O511" s="106">
        <v>14</v>
      </c>
      <c r="P511" s="106">
        <v>156</v>
      </c>
      <c r="Q511" s="106">
        <v>14</v>
      </c>
      <c r="R511" s="106" t="str">
        <f t="shared" si="15"/>
        <v>ז_14_14_156_56</v>
      </c>
      <c r="S511" s="293">
        <v>5681.3568478255947</v>
      </c>
      <c r="V511" s="106">
        <v>56</v>
      </c>
      <c r="W511" s="106" t="s">
        <v>207</v>
      </c>
      <c r="X511" s="106">
        <v>14</v>
      </c>
      <c r="Y511" s="106">
        <v>156</v>
      </c>
      <c r="Z511" s="106">
        <v>14</v>
      </c>
      <c r="AA511" s="106" t="str">
        <f t="shared" si="16"/>
        <v>ז_14_14_156_56</v>
      </c>
      <c r="AB511" s="293">
        <v>4930.9439945800859</v>
      </c>
    </row>
    <row r="512" spans="13:28">
      <c r="M512" s="106">
        <v>57</v>
      </c>
      <c r="N512" s="106" t="s">
        <v>207</v>
      </c>
      <c r="O512" s="106">
        <v>14</v>
      </c>
      <c r="P512" s="106">
        <v>156</v>
      </c>
      <c r="Q512" s="106">
        <v>14</v>
      </c>
      <c r="R512" s="106" t="str">
        <f t="shared" si="15"/>
        <v>ז_14_14_156_57</v>
      </c>
      <c r="S512" s="293">
        <v>5772.4895517964433</v>
      </c>
      <c r="V512" s="106">
        <v>57</v>
      </c>
      <c r="W512" s="106" t="s">
        <v>207</v>
      </c>
      <c r="X512" s="106">
        <v>14</v>
      </c>
      <c r="Y512" s="106">
        <v>156</v>
      </c>
      <c r="Z512" s="106">
        <v>14</v>
      </c>
      <c r="AA512" s="106" t="str">
        <f t="shared" si="16"/>
        <v>ז_14_14_156_57</v>
      </c>
      <c r="AB512" s="293">
        <v>5429.6987984547668</v>
      </c>
    </row>
    <row r="513" spans="13:28">
      <c r="M513" s="106">
        <v>58</v>
      </c>
      <c r="N513" s="106" t="s">
        <v>207</v>
      </c>
      <c r="O513" s="106">
        <v>14</v>
      </c>
      <c r="P513" s="106">
        <v>156</v>
      </c>
      <c r="Q513" s="106">
        <v>14</v>
      </c>
      <c r="R513" s="106" t="str">
        <f t="shared" si="15"/>
        <v>ז_14_14_156_58</v>
      </c>
      <c r="S513" s="293">
        <v>5821.0692268844741</v>
      </c>
      <c r="V513" s="106">
        <v>58</v>
      </c>
      <c r="W513" s="106" t="s">
        <v>207</v>
      </c>
      <c r="X513" s="106">
        <v>14</v>
      </c>
      <c r="Y513" s="106">
        <v>156</v>
      </c>
      <c r="Z513" s="106">
        <v>14</v>
      </c>
      <c r="AA513" s="106" t="str">
        <f t="shared" si="16"/>
        <v>ז_14_14_156_58</v>
      </c>
      <c r="AB513" s="293">
        <v>5934.1464579541162</v>
      </c>
    </row>
    <row r="514" spans="13:28">
      <c r="M514" s="106">
        <v>59</v>
      </c>
      <c r="N514" s="106" t="s">
        <v>207</v>
      </c>
      <c r="O514" s="106">
        <v>14</v>
      </c>
      <c r="P514" s="106">
        <v>156</v>
      </c>
      <c r="Q514" s="106">
        <v>14</v>
      </c>
      <c r="R514" s="106" t="str">
        <f t="shared" si="15"/>
        <v>ז_14_14_156_59</v>
      </c>
      <c r="S514" s="293">
        <v>5811.0620367854081</v>
      </c>
      <c r="V514" s="106">
        <v>59</v>
      </c>
      <c r="W514" s="106" t="s">
        <v>207</v>
      </c>
      <c r="X514" s="106">
        <v>14</v>
      </c>
      <c r="Y514" s="106">
        <v>156</v>
      </c>
      <c r="Z514" s="106">
        <v>14</v>
      </c>
      <c r="AA514" s="106" t="str">
        <f t="shared" si="16"/>
        <v>ז_14_14_156_59</v>
      </c>
      <c r="AB514" s="293">
        <v>5916.0558983153278</v>
      </c>
    </row>
    <row r="515" spans="13:28">
      <c r="M515" s="106">
        <v>60</v>
      </c>
      <c r="N515" s="106" t="s">
        <v>207</v>
      </c>
      <c r="O515" s="106">
        <v>14</v>
      </c>
      <c r="P515" s="106">
        <v>156</v>
      </c>
      <c r="Q515" s="106">
        <v>14</v>
      </c>
      <c r="R515" s="106" t="str">
        <f t="shared" si="15"/>
        <v>ז_14_14_156_60</v>
      </c>
      <c r="S515" s="293">
        <v>5801.0384615967796</v>
      </c>
      <c r="V515" s="106">
        <v>60</v>
      </c>
      <c r="W515" s="106" t="s">
        <v>207</v>
      </c>
      <c r="X515" s="106">
        <v>14</v>
      </c>
      <c r="Y515" s="106">
        <v>156</v>
      </c>
      <c r="Z515" s="106">
        <v>14</v>
      </c>
      <c r="AA515" s="106" t="str">
        <f t="shared" si="16"/>
        <v>ז_14_14_156_60</v>
      </c>
      <c r="AB515" s="293">
        <v>6347.1591332490088</v>
      </c>
    </row>
    <row r="516" spans="13:28">
      <c r="M516" s="106">
        <v>61</v>
      </c>
      <c r="N516" s="106" t="s">
        <v>207</v>
      </c>
      <c r="O516" s="106">
        <v>14</v>
      </c>
      <c r="P516" s="106">
        <v>156</v>
      </c>
      <c r="Q516" s="106">
        <v>14</v>
      </c>
      <c r="R516" s="106" t="str">
        <f t="shared" si="15"/>
        <v>ז_14_14_156_61</v>
      </c>
      <c r="S516" s="293">
        <v>5708.9349853317299</v>
      </c>
      <c r="V516" s="106">
        <v>61</v>
      </c>
      <c r="W516" s="106" t="s">
        <v>207</v>
      </c>
      <c r="X516" s="106">
        <v>14</v>
      </c>
      <c r="Y516" s="106">
        <v>156</v>
      </c>
      <c r="Z516" s="106">
        <v>14</v>
      </c>
      <c r="AA516" s="106" t="str">
        <f t="shared" si="16"/>
        <v>ז_14_14_156_61</v>
      </c>
      <c r="AB516" s="293">
        <v>6486.9367728333791</v>
      </c>
    </row>
    <row r="517" spans="13:28">
      <c r="M517" s="106">
        <v>62</v>
      </c>
      <c r="N517" s="106" t="s">
        <v>207</v>
      </c>
      <c r="O517" s="106">
        <v>14</v>
      </c>
      <c r="P517" s="106">
        <v>156</v>
      </c>
      <c r="Q517" s="106">
        <v>14</v>
      </c>
      <c r="R517" s="106" t="str">
        <f t="shared" si="15"/>
        <v>ז_14_14_156_62</v>
      </c>
      <c r="S517" s="293">
        <v>5549.5542637227891</v>
      </c>
      <c r="V517" s="106">
        <v>62</v>
      </c>
      <c r="W517" s="106" t="s">
        <v>207</v>
      </c>
      <c r="X517" s="106">
        <v>14</v>
      </c>
      <c r="Y517" s="106">
        <v>156</v>
      </c>
      <c r="Z517" s="106">
        <v>14</v>
      </c>
      <c r="AA517" s="106" t="str">
        <f t="shared" si="16"/>
        <v>ז_14_14_156_62</v>
      </c>
      <c r="AB517" s="293">
        <v>6615.7608524402895</v>
      </c>
    </row>
    <row r="518" spans="13:28">
      <c r="M518" s="106">
        <v>63</v>
      </c>
      <c r="N518" s="106" t="s">
        <v>207</v>
      </c>
      <c r="O518" s="106">
        <v>14</v>
      </c>
      <c r="P518" s="106">
        <v>156</v>
      </c>
      <c r="Q518" s="106">
        <v>14</v>
      </c>
      <c r="R518" s="106" t="str">
        <f t="shared" ref="R518:R581" si="17">N518&amp;"_"&amp;O518&amp;"_"&amp;Q518&amp;"_"&amp;P518&amp;"_"&amp;M518</f>
        <v>ז_14_14_156_63</v>
      </c>
      <c r="S518" s="293">
        <v>5275.7825822702589</v>
      </c>
      <c r="V518" s="106">
        <v>63</v>
      </c>
      <c r="W518" s="106" t="s">
        <v>207</v>
      </c>
      <c r="X518" s="106">
        <v>14</v>
      </c>
      <c r="Y518" s="106">
        <v>156</v>
      </c>
      <c r="Z518" s="106">
        <v>14</v>
      </c>
      <c r="AA518" s="106" t="str">
        <f t="shared" si="16"/>
        <v>ז_14_14_156_63</v>
      </c>
      <c r="AB518" s="293">
        <v>6672.7272064977933</v>
      </c>
    </row>
    <row r="519" spans="13:28">
      <c r="M519" s="106">
        <v>64</v>
      </c>
      <c r="N519" s="106" t="s">
        <v>207</v>
      </c>
      <c r="O519" s="106">
        <v>14</v>
      </c>
      <c r="P519" s="106">
        <v>156</v>
      </c>
      <c r="Q519" s="106">
        <v>14</v>
      </c>
      <c r="R519" s="106" t="str">
        <f t="shared" si="17"/>
        <v>ז_14_14_156_64</v>
      </c>
      <c r="S519" s="293">
        <v>4798.9673709946001</v>
      </c>
      <c r="V519" s="106">
        <v>64</v>
      </c>
      <c r="W519" s="106" t="s">
        <v>207</v>
      </c>
      <c r="X519" s="106">
        <v>14</v>
      </c>
      <c r="Y519" s="106">
        <v>156</v>
      </c>
      <c r="Z519" s="106">
        <v>14</v>
      </c>
      <c r="AA519" s="106" t="str">
        <f t="shared" ref="AA519:AA582" si="18">W519&amp;"_"&amp;X519&amp;"_"&amp;Z519&amp;"_"&amp;Y519&amp;"_"&amp;V519</f>
        <v>ז_14_14_156_64</v>
      </c>
      <c r="AB519" s="293">
        <v>6055.9916532423185</v>
      </c>
    </row>
    <row r="520" spans="13:28">
      <c r="M520" s="106">
        <v>65</v>
      </c>
      <c r="N520" s="106" t="s">
        <v>207</v>
      </c>
      <c r="O520" s="106">
        <v>14</v>
      </c>
      <c r="P520" s="106">
        <v>156</v>
      </c>
      <c r="Q520" s="106">
        <v>14</v>
      </c>
      <c r="R520" s="106" t="str">
        <f t="shared" si="17"/>
        <v>ז_14_14_156_65</v>
      </c>
      <c r="S520" s="293">
        <v>4164.5063428899002</v>
      </c>
      <c r="V520" s="106">
        <v>65</v>
      </c>
      <c r="W520" s="106" t="s">
        <v>207</v>
      </c>
      <c r="X520" s="106">
        <v>14</v>
      </c>
      <c r="Y520" s="106">
        <v>156</v>
      </c>
      <c r="Z520" s="106">
        <v>14</v>
      </c>
      <c r="AA520" s="106" t="str">
        <f t="shared" si="18"/>
        <v>ז_14_14_156_65</v>
      </c>
      <c r="AB520" s="293">
        <v>5304.1120430660158</v>
      </c>
    </row>
    <row r="521" spans="13:28">
      <c r="M521" s="106">
        <v>66</v>
      </c>
      <c r="N521" s="106" t="s">
        <v>207</v>
      </c>
      <c r="O521" s="106">
        <v>14</v>
      </c>
      <c r="P521" s="106">
        <v>156</v>
      </c>
      <c r="Q521" s="106">
        <v>14</v>
      </c>
      <c r="R521" s="106" t="str">
        <f t="shared" si="17"/>
        <v>ז_14_14_156_66</v>
      </c>
      <c r="S521" s="293">
        <v>3029.1422014903192</v>
      </c>
      <c r="V521" s="106">
        <v>66</v>
      </c>
      <c r="W521" s="106" t="s">
        <v>207</v>
      </c>
      <c r="X521" s="106">
        <v>14</v>
      </c>
      <c r="Y521" s="106">
        <v>156</v>
      </c>
      <c r="Z521" s="106">
        <v>14</v>
      </c>
      <c r="AA521" s="106" t="str">
        <f t="shared" si="18"/>
        <v>ז_14_14_156_66</v>
      </c>
      <c r="AB521" s="293">
        <v>3050.9122173121191</v>
      </c>
    </row>
    <row r="522" spans="13:28">
      <c r="M522" s="106">
        <v>20</v>
      </c>
      <c r="N522" s="106" t="s">
        <v>208</v>
      </c>
      <c r="O522" s="106">
        <v>14</v>
      </c>
      <c r="P522" s="106">
        <v>156</v>
      </c>
      <c r="Q522" s="106">
        <v>14</v>
      </c>
      <c r="R522" s="106" t="str">
        <f t="shared" si="17"/>
        <v>נ_14_14_156_20</v>
      </c>
      <c r="S522" s="293">
        <v>2883.4429791940179</v>
      </c>
      <c r="V522" s="106">
        <v>20</v>
      </c>
      <c r="W522" s="106" t="s">
        <v>208</v>
      </c>
      <c r="X522" s="106">
        <v>14</v>
      </c>
      <c r="Y522" s="106">
        <v>156</v>
      </c>
      <c r="Z522" s="106">
        <v>14</v>
      </c>
      <c r="AA522" s="106" t="str">
        <f t="shared" si="18"/>
        <v>נ_14_14_156_20</v>
      </c>
      <c r="AB522" s="293">
        <v>361.1373742442845</v>
      </c>
    </row>
    <row r="523" spans="13:28">
      <c r="M523" s="106">
        <v>21</v>
      </c>
      <c r="N523" s="106" t="s">
        <v>208</v>
      </c>
      <c r="O523" s="106">
        <v>14</v>
      </c>
      <c r="P523" s="106">
        <v>156</v>
      </c>
      <c r="Q523" s="106">
        <v>14</v>
      </c>
      <c r="R523" s="106" t="str">
        <f t="shared" si="17"/>
        <v>נ_14_14_156_21</v>
      </c>
      <c r="S523" s="293">
        <v>2977.6092525659769</v>
      </c>
      <c r="V523" s="106">
        <v>21</v>
      </c>
      <c r="W523" s="106" t="s">
        <v>208</v>
      </c>
      <c r="X523" s="106">
        <v>14</v>
      </c>
      <c r="Y523" s="106">
        <v>156</v>
      </c>
      <c r="Z523" s="106">
        <v>14</v>
      </c>
      <c r="AA523" s="106" t="str">
        <f t="shared" si="18"/>
        <v>נ_14_14_156_21</v>
      </c>
      <c r="AB523" s="293">
        <v>361.1373742442845</v>
      </c>
    </row>
    <row r="524" spans="13:28">
      <c r="M524" s="106">
        <v>22</v>
      </c>
      <c r="N524" s="106" t="s">
        <v>208</v>
      </c>
      <c r="O524" s="106">
        <v>14</v>
      </c>
      <c r="P524" s="106">
        <v>156</v>
      </c>
      <c r="Q524" s="106">
        <v>14</v>
      </c>
      <c r="R524" s="106" t="str">
        <f t="shared" si="17"/>
        <v>נ_14_14_156_22</v>
      </c>
      <c r="S524" s="293">
        <v>3076.4700872144049</v>
      </c>
      <c r="V524" s="106">
        <v>22</v>
      </c>
      <c r="W524" s="106" t="s">
        <v>208</v>
      </c>
      <c r="X524" s="106">
        <v>14</v>
      </c>
      <c r="Y524" s="106">
        <v>156</v>
      </c>
      <c r="Z524" s="106">
        <v>14</v>
      </c>
      <c r="AA524" s="106" t="str">
        <f t="shared" si="18"/>
        <v>נ_14_14_156_22</v>
      </c>
      <c r="AB524" s="293">
        <v>466.67665113300893</v>
      </c>
    </row>
    <row r="525" spans="13:28">
      <c r="M525" s="106">
        <v>23</v>
      </c>
      <c r="N525" s="106" t="s">
        <v>208</v>
      </c>
      <c r="O525" s="106">
        <v>14</v>
      </c>
      <c r="P525" s="106">
        <v>156</v>
      </c>
      <c r="Q525" s="106">
        <v>14</v>
      </c>
      <c r="R525" s="106" t="str">
        <f t="shared" si="17"/>
        <v>נ_14_14_156_23</v>
      </c>
      <c r="S525" s="293">
        <v>3176.3468957447362</v>
      </c>
      <c r="V525" s="106">
        <v>23</v>
      </c>
      <c r="W525" s="106" t="s">
        <v>208</v>
      </c>
      <c r="X525" s="106">
        <v>14</v>
      </c>
      <c r="Y525" s="106">
        <v>156</v>
      </c>
      <c r="Z525" s="106">
        <v>14</v>
      </c>
      <c r="AA525" s="106" t="str">
        <f t="shared" si="18"/>
        <v>נ_14_14_156_23</v>
      </c>
      <c r="AB525" s="293">
        <v>637.24651402068662</v>
      </c>
    </row>
    <row r="526" spans="13:28">
      <c r="M526" s="106">
        <v>24</v>
      </c>
      <c r="N526" s="106" t="s">
        <v>208</v>
      </c>
      <c r="O526" s="106">
        <v>14</v>
      </c>
      <c r="P526" s="106">
        <v>156</v>
      </c>
      <c r="Q526" s="106">
        <v>14</v>
      </c>
      <c r="R526" s="106" t="str">
        <f t="shared" si="17"/>
        <v>נ_14_14_156_24</v>
      </c>
      <c r="S526" s="293">
        <v>3274.8371154078923</v>
      </c>
      <c r="V526" s="106">
        <v>24</v>
      </c>
      <c r="W526" s="106" t="s">
        <v>208</v>
      </c>
      <c r="X526" s="106">
        <v>14</v>
      </c>
      <c r="Y526" s="106">
        <v>156</v>
      </c>
      <c r="Z526" s="106">
        <v>14</v>
      </c>
      <c r="AA526" s="106" t="str">
        <f t="shared" si="18"/>
        <v>נ_14_14_156_24</v>
      </c>
      <c r="AB526" s="293">
        <v>890.95527048729014</v>
      </c>
    </row>
    <row r="527" spans="13:28">
      <c r="M527" s="106">
        <v>25</v>
      </c>
      <c r="N527" s="106" t="s">
        <v>208</v>
      </c>
      <c r="O527" s="106">
        <v>14</v>
      </c>
      <c r="P527" s="106">
        <v>156</v>
      </c>
      <c r="Q527" s="106">
        <v>14</v>
      </c>
      <c r="R527" s="106" t="str">
        <f t="shared" si="17"/>
        <v>נ_14_14_156_25</v>
      </c>
      <c r="S527" s="293">
        <v>3368.6423937518043</v>
      </c>
      <c r="V527" s="106">
        <v>25</v>
      </c>
      <c r="W527" s="106" t="s">
        <v>208</v>
      </c>
      <c r="X527" s="106">
        <v>14</v>
      </c>
      <c r="Y527" s="106">
        <v>156</v>
      </c>
      <c r="Z527" s="106">
        <v>14</v>
      </c>
      <c r="AA527" s="106" t="str">
        <f t="shared" si="18"/>
        <v>נ_14_14_156_25</v>
      </c>
      <c r="AB527" s="293">
        <v>1138.5189864251106</v>
      </c>
    </row>
    <row r="528" spans="13:28">
      <c r="M528" s="106">
        <v>26</v>
      </c>
      <c r="N528" s="106" t="s">
        <v>208</v>
      </c>
      <c r="O528" s="106">
        <v>14</v>
      </c>
      <c r="P528" s="106">
        <v>156</v>
      </c>
      <c r="Q528" s="106">
        <v>14</v>
      </c>
      <c r="R528" s="106" t="str">
        <f t="shared" si="17"/>
        <v>נ_14_14_156_26</v>
      </c>
      <c r="S528" s="293">
        <v>3457.7209754609039</v>
      </c>
      <c r="V528" s="106">
        <v>26</v>
      </c>
      <c r="W528" s="106" t="s">
        <v>208</v>
      </c>
      <c r="X528" s="106">
        <v>14</v>
      </c>
      <c r="Y528" s="106">
        <v>156</v>
      </c>
      <c r="Z528" s="106">
        <v>14</v>
      </c>
      <c r="AA528" s="106" t="str">
        <f t="shared" si="18"/>
        <v>נ_14_14_156_26</v>
      </c>
      <c r="AB528" s="293">
        <v>1302.9003599262023</v>
      </c>
    </row>
    <row r="529" spans="13:28">
      <c r="M529" s="106">
        <v>27</v>
      </c>
      <c r="N529" s="106" t="s">
        <v>208</v>
      </c>
      <c r="O529" s="106">
        <v>14</v>
      </c>
      <c r="P529" s="106">
        <v>156</v>
      </c>
      <c r="Q529" s="106">
        <v>14</v>
      </c>
      <c r="R529" s="106" t="str">
        <f t="shared" si="17"/>
        <v>נ_14_14_156_27</v>
      </c>
      <c r="S529" s="293">
        <v>3545.1121357974289</v>
      </c>
      <c r="V529" s="106">
        <v>27</v>
      </c>
      <c r="W529" s="106" t="s">
        <v>208</v>
      </c>
      <c r="X529" s="106">
        <v>14</v>
      </c>
      <c r="Y529" s="106">
        <v>156</v>
      </c>
      <c r="Z529" s="106">
        <v>14</v>
      </c>
      <c r="AA529" s="106" t="str">
        <f t="shared" si="18"/>
        <v>נ_14_14_156_27</v>
      </c>
      <c r="AB529" s="293">
        <v>1548.1328733818009</v>
      </c>
    </row>
    <row r="530" spans="13:28">
      <c r="M530" s="106">
        <v>28</v>
      </c>
      <c r="N530" s="106" t="s">
        <v>208</v>
      </c>
      <c r="O530" s="106">
        <v>14</v>
      </c>
      <c r="P530" s="106">
        <v>156</v>
      </c>
      <c r="Q530" s="106">
        <v>14</v>
      </c>
      <c r="R530" s="106" t="str">
        <f t="shared" si="17"/>
        <v>נ_14_14_156_28</v>
      </c>
      <c r="S530" s="293">
        <v>3627.437271715025</v>
      </c>
      <c r="V530" s="106">
        <v>28</v>
      </c>
      <c r="W530" s="106" t="s">
        <v>208</v>
      </c>
      <c r="X530" s="106">
        <v>14</v>
      </c>
      <c r="Y530" s="106">
        <v>156</v>
      </c>
      <c r="Z530" s="106">
        <v>14</v>
      </c>
      <c r="AA530" s="106" t="str">
        <f t="shared" si="18"/>
        <v>נ_14_14_156_28</v>
      </c>
      <c r="AB530" s="293">
        <v>1748.4980217894545</v>
      </c>
    </row>
    <row r="531" spans="13:28">
      <c r="M531" s="106">
        <v>29</v>
      </c>
      <c r="N531" s="106" t="s">
        <v>208</v>
      </c>
      <c r="O531" s="106">
        <v>14</v>
      </c>
      <c r="P531" s="106">
        <v>156</v>
      </c>
      <c r="Q531" s="106">
        <v>14</v>
      </c>
      <c r="R531" s="106" t="str">
        <f t="shared" si="17"/>
        <v>נ_14_14_156_29</v>
      </c>
      <c r="S531" s="293">
        <v>3706.2136102930817</v>
      </c>
      <c r="V531" s="106">
        <v>29</v>
      </c>
      <c r="W531" s="106" t="s">
        <v>208</v>
      </c>
      <c r="X531" s="106">
        <v>14</v>
      </c>
      <c r="Y531" s="106">
        <v>156</v>
      </c>
      <c r="Z531" s="106">
        <v>14</v>
      </c>
      <c r="AA531" s="106" t="str">
        <f t="shared" si="18"/>
        <v>נ_14_14_156_29</v>
      </c>
      <c r="AB531" s="293">
        <v>2012.1224943427999</v>
      </c>
    </row>
    <row r="532" spans="13:28">
      <c r="M532" s="106">
        <v>30</v>
      </c>
      <c r="N532" s="106" t="s">
        <v>208</v>
      </c>
      <c r="O532" s="106">
        <v>14</v>
      </c>
      <c r="P532" s="106">
        <v>156</v>
      </c>
      <c r="Q532" s="106">
        <v>14</v>
      </c>
      <c r="R532" s="106" t="str">
        <f t="shared" si="17"/>
        <v>נ_14_14_156_30</v>
      </c>
      <c r="S532" s="293">
        <v>3778.5474221042832</v>
      </c>
      <c r="V532" s="106">
        <v>30</v>
      </c>
      <c r="W532" s="106" t="s">
        <v>208</v>
      </c>
      <c r="X532" s="106">
        <v>14</v>
      </c>
      <c r="Y532" s="106">
        <v>156</v>
      </c>
      <c r="Z532" s="106">
        <v>14</v>
      </c>
      <c r="AA532" s="106" t="str">
        <f t="shared" si="18"/>
        <v>נ_14_14_156_30</v>
      </c>
      <c r="AB532" s="293">
        <v>2286.2110841797712</v>
      </c>
    </row>
    <row r="533" spans="13:28">
      <c r="M533" s="106">
        <v>31</v>
      </c>
      <c r="N533" s="106" t="s">
        <v>208</v>
      </c>
      <c r="O533" s="106">
        <v>14</v>
      </c>
      <c r="P533" s="106">
        <v>156</v>
      </c>
      <c r="Q533" s="106">
        <v>14</v>
      </c>
      <c r="R533" s="106" t="str">
        <f t="shared" si="17"/>
        <v>נ_14_14_156_31</v>
      </c>
      <c r="S533" s="293">
        <v>3843.5243905432185</v>
      </c>
      <c r="V533" s="106">
        <v>31</v>
      </c>
      <c r="W533" s="106" t="s">
        <v>208</v>
      </c>
      <c r="X533" s="106">
        <v>14</v>
      </c>
      <c r="Y533" s="106">
        <v>156</v>
      </c>
      <c r="Z533" s="106">
        <v>14</v>
      </c>
      <c r="AA533" s="106" t="str">
        <f t="shared" si="18"/>
        <v>נ_14_14_156_31</v>
      </c>
      <c r="AB533" s="293">
        <v>2512.4590173932165</v>
      </c>
    </row>
    <row r="534" spans="13:28">
      <c r="M534" s="106">
        <v>32</v>
      </c>
      <c r="N534" s="106" t="s">
        <v>208</v>
      </c>
      <c r="O534" s="106">
        <v>14</v>
      </c>
      <c r="P534" s="106">
        <v>156</v>
      </c>
      <c r="Q534" s="106">
        <v>14</v>
      </c>
      <c r="R534" s="106" t="str">
        <f t="shared" si="17"/>
        <v>נ_14_14_156_32</v>
      </c>
      <c r="S534" s="293">
        <v>3902.6712301011262</v>
      </c>
      <c r="V534" s="106">
        <v>32</v>
      </c>
      <c r="W534" s="106" t="s">
        <v>208</v>
      </c>
      <c r="X534" s="106">
        <v>14</v>
      </c>
      <c r="Y534" s="106">
        <v>156</v>
      </c>
      <c r="Z534" s="106">
        <v>14</v>
      </c>
      <c r="AA534" s="106" t="str">
        <f t="shared" si="18"/>
        <v>נ_14_14_156_32</v>
      </c>
      <c r="AB534" s="293">
        <v>2687.3847107466299</v>
      </c>
    </row>
    <row r="535" spans="13:28">
      <c r="M535" s="106">
        <v>33</v>
      </c>
      <c r="N535" s="106" t="s">
        <v>208</v>
      </c>
      <c r="O535" s="106">
        <v>14</v>
      </c>
      <c r="P535" s="106">
        <v>156</v>
      </c>
      <c r="Q535" s="106">
        <v>14</v>
      </c>
      <c r="R535" s="106" t="str">
        <f t="shared" si="17"/>
        <v>נ_14_14_156_33</v>
      </c>
      <c r="S535" s="293">
        <v>3957.8140581863086</v>
      </c>
      <c r="V535" s="106">
        <v>33</v>
      </c>
      <c r="W535" s="106" t="s">
        <v>208</v>
      </c>
      <c r="X535" s="106">
        <v>14</v>
      </c>
      <c r="Y535" s="106">
        <v>156</v>
      </c>
      <c r="Z535" s="106">
        <v>14</v>
      </c>
      <c r="AA535" s="106" t="str">
        <f t="shared" si="18"/>
        <v>נ_14_14_156_33</v>
      </c>
      <c r="AB535" s="293">
        <v>2807.4194041850719</v>
      </c>
    </row>
    <row r="536" spans="13:28">
      <c r="M536" s="106">
        <v>34</v>
      </c>
      <c r="N536" s="106" t="s">
        <v>208</v>
      </c>
      <c r="O536" s="106">
        <v>14</v>
      </c>
      <c r="P536" s="106">
        <v>156</v>
      </c>
      <c r="Q536" s="106">
        <v>14</v>
      </c>
      <c r="R536" s="106" t="str">
        <f t="shared" si="17"/>
        <v>נ_14_14_156_34</v>
      </c>
      <c r="S536" s="293">
        <v>4011.1235641265466</v>
      </c>
      <c r="V536" s="106">
        <v>34</v>
      </c>
      <c r="W536" s="106" t="s">
        <v>208</v>
      </c>
      <c r="X536" s="106">
        <v>14</v>
      </c>
      <c r="Y536" s="106">
        <v>156</v>
      </c>
      <c r="Z536" s="106">
        <v>14</v>
      </c>
      <c r="AA536" s="106" t="str">
        <f t="shared" si="18"/>
        <v>נ_14_14_156_34</v>
      </c>
      <c r="AB536" s="293">
        <v>2899.7776533474698</v>
      </c>
    </row>
    <row r="537" spans="13:28">
      <c r="M537" s="106">
        <v>35</v>
      </c>
      <c r="N537" s="106" t="s">
        <v>208</v>
      </c>
      <c r="O537" s="106">
        <v>14</v>
      </c>
      <c r="P537" s="106">
        <v>156</v>
      </c>
      <c r="Q537" s="106">
        <v>14</v>
      </c>
      <c r="R537" s="106" t="str">
        <f t="shared" si="17"/>
        <v>נ_14_14_156_35</v>
      </c>
      <c r="S537" s="293">
        <v>4063.7438545352607</v>
      </c>
      <c r="V537" s="106">
        <v>35</v>
      </c>
      <c r="W537" s="106" t="s">
        <v>208</v>
      </c>
      <c r="X537" s="106">
        <v>14</v>
      </c>
      <c r="Y537" s="106">
        <v>156</v>
      </c>
      <c r="Z537" s="106">
        <v>14</v>
      </c>
      <c r="AA537" s="106" t="str">
        <f t="shared" si="18"/>
        <v>נ_14_14_156_35</v>
      </c>
      <c r="AB537" s="293">
        <v>2994.2647790520687</v>
      </c>
    </row>
    <row r="538" spans="13:28">
      <c r="M538" s="106">
        <v>36</v>
      </c>
      <c r="N538" s="106" t="s">
        <v>208</v>
      </c>
      <c r="O538" s="106">
        <v>14</v>
      </c>
      <c r="P538" s="106">
        <v>156</v>
      </c>
      <c r="Q538" s="106">
        <v>14</v>
      </c>
      <c r="R538" s="106" t="str">
        <f t="shared" si="17"/>
        <v>נ_14_14_156_36</v>
      </c>
      <c r="S538" s="293">
        <v>4115.5397736814321</v>
      </c>
      <c r="V538" s="106">
        <v>36</v>
      </c>
      <c r="W538" s="106" t="s">
        <v>208</v>
      </c>
      <c r="X538" s="106">
        <v>14</v>
      </c>
      <c r="Y538" s="106">
        <v>156</v>
      </c>
      <c r="Z538" s="106">
        <v>14</v>
      </c>
      <c r="AA538" s="106" t="str">
        <f t="shared" si="18"/>
        <v>נ_14_14_156_36</v>
      </c>
      <c r="AB538" s="293">
        <v>3058.3507882592717</v>
      </c>
    </row>
    <row r="539" spans="13:28">
      <c r="M539" s="106">
        <v>37</v>
      </c>
      <c r="N539" s="106" t="s">
        <v>208</v>
      </c>
      <c r="O539" s="106">
        <v>14</v>
      </c>
      <c r="P539" s="106">
        <v>156</v>
      </c>
      <c r="Q539" s="106">
        <v>14</v>
      </c>
      <c r="R539" s="106" t="str">
        <f t="shared" si="17"/>
        <v>נ_14_14_156_37</v>
      </c>
      <c r="S539" s="293">
        <v>4167.9281174975968</v>
      </c>
      <c r="V539" s="106">
        <v>37</v>
      </c>
      <c r="W539" s="106" t="s">
        <v>208</v>
      </c>
      <c r="X539" s="106">
        <v>14</v>
      </c>
      <c r="Y539" s="106">
        <v>156</v>
      </c>
      <c r="Z539" s="106">
        <v>14</v>
      </c>
      <c r="AA539" s="106" t="str">
        <f t="shared" si="18"/>
        <v>נ_14_14_156_37</v>
      </c>
      <c r="AB539" s="293">
        <v>3123.1648120191785</v>
      </c>
    </row>
    <row r="540" spans="13:28">
      <c r="M540" s="106">
        <v>38</v>
      </c>
      <c r="N540" s="106" t="s">
        <v>208</v>
      </c>
      <c r="O540" s="106">
        <v>14</v>
      </c>
      <c r="P540" s="106">
        <v>156</v>
      </c>
      <c r="Q540" s="106">
        <v>14</v>
      </c>
      <c r="R540" s="106" t="str">
        <f t="shared" si="17"/>
        <v>נ_14_14_156_38</v>
      </c>
      <c r="S540" s="293">
        <v>4220.959734397723</v>
      </c>
      <c r="V540" s="106">
        <v>38</v>
      </c>
      <c r="W540" s="106" t="s">
        <v>208</v>
      </c>
      <c r="X540" s="106">
        <v>14</v>
      </c>
      <c r="Y540" s="106">
        <v>156</v>
      </c>
      <c r="Z540" s="106">
        <v>14</v>
      </c>
      <c r="AA540" s="106" t="str">
        <f t="shared" si="18"/>
        <v>נ_14_14_156_38</v>
      </c>
      <c r="AB540" s="293">
        <v>3120.1371988061119</v>
      </c>
    </row>
    <row r="541" spans="13:28">
      <c r="M541" s="106">
        <v>39</v>
      </c>
      <c r="N541" s="106" t="s">
        <v>208</v>
      </c>
      <c r="O541" s="106">
        <v>14</v>
      </c>
      <c r="P541" s="106">
        <v>156</v>
      </c>
      <c r="Q541" s="106">
        <v>14</v>
      </c>
      <c r="R541" s="106" t="str">
        <f t="shared" si="17"/>
        <v>נ_14_14_156_39</v>
      </c>
      <c r="S541" s="293">
        <v>4278.1610077860805</v>
      </c>
      <c r="V541" s="106">
        <v>39</v>
      </c>
      <c r="W541" s="106" t="s">
        <v>208</v>
      </c>
      <c r="X541" s="106">
        <v>14</v>
      </c>
      <c r="Y541" s="106">
        <v>156</v>
      </c>
      <c r="Z541" s="106">
        <v>14</v>
      </c>
      <c r="AA541" s="106" t="str">
        <f t="shared" si="18"/>
        <v>נ_14_14_156_39</v>
      </c>
      <c r="AB541" s="293">
        <v>3122.9559113663881</v>
      </c>
    </row>
    <row r="542" spans="13:28">
      <c r="M542" s="106">
        <v>40</v>
      </c>
      <c r="N542" s="106" t="s">
        <v>208</v>
      </c>
      <c r="O542" s="106">
        <v>14</v>
      </c>
      <c r="P542" s="106">
        <v>156</v>
      </c>
      <c r="Q542" s="106">
        <v>14</v>
      </c>
      <c r="R542" s="106" t="str">
        <f t="shared" si="17"/>
        <v>נ_14_14_156_40</v>
      </c>
      <c r="S542" s="293">
        <v>4339.6968180526792</v>
      </c>
      <c r="V542" s="106">
        <v>40</v>
      </c>
      <c r="W542" s="106" t="s">
        <v>208</v>
      </c>
      <c r="X542" s="106">
        <v>14</v>
      </c>
      <c r="Y542" s="106">
        <v>156</v>
      </c>
      <c r="Z542" s="106">
        <v>14</v>
      </c>
      <c r="AA542" s="106" t="str">
        <f t="shared" si="18"/>
        <v>נ_14_14_156_40</v>
      </c>
      <c r="AB542" s="293">
        <v>3106.0931836310051</v>
      </c>
    </row>
    <row r="543" spans="13:28">
      <c r="M543" s="106">
        <v>41</v>
      </c>
      <c r="N543" s="106" t="s">
        <v>208</v>
      </c>
      <c r="O543" s="106">
        <v>14</v>
      </c>
      <c r="P543" s="106">
        <v>156</v>
      </c>
      <c r="Q543" s="106">
        <v>14</v>
      </c>
      <c r="R543" s="106" t="str">
        <f t="shared" si="17"/>
        <v>נ_14_14_156_41</v>
      </c>
      <c r="S543" s="293">
        <v>4407.1243258027498</v>
      </c>
      <c r="V543" s="106">
        <v>41</v>
      </c>
      <c r="W543" s="106" t="s">
        <v>208</v>
      </c>
      <c r="X543" s="106">
        <v>14</v>
      </c>
      <c r="Y543" s="106">
        <v>156</v>
      </c>
      <c r="Z543" s="106">
        <v>14</v>
      </c>
      <c r="AA543" s="106" t="str">
        <f t="shared" si="18"/>
        <v>נ_14_14_156_41</v>
      </c>
      <c r="AB543" s="293">
        <v>3183.8421591669453</v>
      </c>
    </row>
    <row r="544" spans="13:28">
      <c r="M544" s="106">
        <v>42</v>
      </c>
      <c r="N544" s="106" t="s">
        <v>208</v>
      </c>
      <c r="O544" s="106">
        <v>14</v>
      </c>
      <c r="P544" s="106">
        <v>156</v>
      </c>
      <c r="Q544" s="106">
        <v>14</v>
      </c>
      <c r="R544" s="106" t="str">
        <f t="shared" si="17"/>
        <v>נ_14_14_156_42</v>
      </c>
      <c r="S544" s="293">
        <v>4475.9621452865331</v>
      </c>
      <c r="V544" s="106">
        <v>42</v>
      </c>
      <c r="W544" s="106" t="s">
        <v>208</v>
      </c>
      <c r="X544" s="106">
        <v>14</v>
      </c>
      <c r="Y544" s="106">
        <v>156</v>
      </c>
      <c r="Z544" s="106">
        <v>14</v>
      </c>
      <c r="AA544" s="106" t="str">
        <f t="shared" si="18"/>
        <v>נ_14_14_156_42</v>
      </c>
      <c r="AB544" s="293">
        <v>3183.0946474274415</v>
      </c>
    </row>
    <row r="545" spans="13:28">
      <c r="M545" s="106">
        <v>43</v>
      </c>
      <c r="N545" s="106" t="s">
        <v>208</v>
      </c>
      <c r="O545" s="106">
        <v>14</v>
      </c>
      <c r="P545" s="106">
        <v>156</v>
      </c>
      <c r="Q545" s="106">
        <v>14</v>
      </c>
      <c r="R545" s="106" t="str">
        <f t="shared" si="17"/>
        <v>נ_14_14_156_43</v>
      </c>
      <c r="S545" s="293">
        <v>4550.8623458146249</v>
      </c>
      <c r="V545" s="106">
        <v>43</v>
      </c>
      <c r="W545" s="106" t="s">
        <v>208</v>
      </c>
      <c r="X545" s="106">
        <v>14</v>
      </c>
      <c r="Y545" s="106">
        <v>156</v>
      </c>
      <c r="Z545" s="106">
        <v>14</v>
      </c>
      <c r="AA545" s="106" t="str">
        <f t="shared" si="18"/>
        <v>נ_14_14_156_43</v>
      </c>
      <c r="AB545" s="293">
        <v>3281.0859676671175</v>
      </c>
    </row>
    <row r="546" spans="13:28">
      <c r="M546" s="106">
        <v>44</v>
      </c>
      <c r="N546" s="106" t="s">
        <v>208</v>
      </c>
      <c r="O546" s="106">
        <v>14</v>
      </c>
      <c r="P546" s="106">
        <v>156</v>
      </c>
      <c r="Q546" s="106">
        <v>14</v>
      </c>
      <c r="R546" s="106" t="str">
        <f t="shared" si="17"/>
        <v>נ_14_14_156_44</v>
      </c>
      <c r="S546" s="293">
        <v>4626.8631410069802</v>
      </c>
      <c r="V546" s="106">
        <v>44</v>
      </c>
      <c r="W546" s="106" t="s">
        <v>208</v>
      </c>
      <c r="X546" s="106">
        <v>14</v>
      </c>
      <c r="Y546" s="106">
        <v>156</v>
      </c>
      <c r="Z546" s="106">
        <v>14</v>
      </c>
      <c r="AA546" s="106" t="str">
        <f t="shared" si="18"/>
        <v>נ_14_14_156_44</v>
      </c>
      <c r="AB546" s="293">
        <v>3376.9702192161994</v>
      </c>
    </row>
    <row r="547" spans="13:28">
      <c r="M547" s="106">
        <v>45</v>
      </c>
      <c r="N547" s="106" t="s">
        <v>208</v>
      </c>
      <c r="O547" s="106">
        <v>14</v>
      </c>
      <c r="P547" s="106">
        <v>156</v>
      </c>
      <c r="Q547" s="106">
        <v>14</v>
      </c>
      <c r="R547" s="106" t="str">
        <f t="shared" si="17"/>
        <v>נ_14_14_156_45</v>
      </c>
      <c r="S547" s="293">
        <v>4704.2936643816638</v>
      </c>
      <c r="V547" s="106">
        <v>45</v>
      </c>
      <c r="W547" s="106" t="s">
        <v>208</v>
      </c>
      <c r="X547" s="106">
        <v>14</v>
      </c>
      <c r="Y547" s="106">
        <v>156</v>
      </c>
      <c r="Z547" s="106">
        <v>14</v>
      </c>
      <c r="AA547" s="106" t="str">
        <f t="shared" si="18"/>
        <v>נ_14_14_156_45</v>
      </c>
      <c r="AB547" s="293">
        <v>3459.903649766266</v>
      </c>
    </row>
    <row r="548" spans="13:28">
      <c r="M548" s="106">
        <v>46</v>
      </c>
      <c r="N548" s="106" t="s">
        <v>208</v>
      </c>
      <c r="O548" s="106">
        <v>14</v>
      </c>
      <c r="P548" s="106">
        <v>156</v>
      </c>
      <c r="Q548" s="106">
        <v>14</v>
      </c>
      <c r="R548" s="106" t="str">
        <f t="shared" si="17"/>
        <v>נ_14_14_156_46</v>
      </c>
      <c r="S548" s="293">
        <v>4784.2217749111969</v>
      </c>
      <c r="V548" s="106">
        <v>46</v>
      </c>
      <c r="W548" s="106" t="s">
        <v>208</v>
      </c>
      <c r="X548" s="106">
        <v>14</v>
      </c>
      <c r="Y548" s="106">
        <v>156</v>
      </c>
      <c r="Z548" s="106">
        <v>14</v>
      </c>
      <c r="AA548" s="106" t="str">
        <f t="shared" si="18"/>
        <v>נ_14_14_156_46</v>
      </c>
      <c r="AB548" s="293">
        <v>3647.9969216091222</v>
      </c>
    </row>
    <row r="549" spans="13:28">
      <c r="M549" s="106">
        <v>47</v>
      </c>
      <c r="N549" s="106" t="s">
        <v>208</v>
      </c>
      <c r="O549" s="106">
        <v>14</v>
      </c>
      <c r="P549" s="106">
        <v>156</v>
      </c>
      <c r="Q549" s="106">
        <v>14</v>
      </c>
      <c r="R549" s="106" t="str">
        <f t="shared" si="17"/>
        <v>נ_14_14_156_47</v>
      </c>
      <c r="S549" s="293">
        <v>4860.2434927862732</v>
      </c>
      <c r="V549" s="106">
        <v>47</v>
      </c>
      <c r="W549" s="106" t="s">
        <v>208</v>
      </c>
      <c r="X549" s="106">
        <v>14</v>
      </c>
      <c r="Y549" s="106">
        <v>156</v>
      </c>
      <c r="Z549" s="106">
        <v>14</v>
      </c>
      <c r="AA549" s="106" t="str">
        <f t="shared" si="18"/>
        <v>נ_14_14_156_47</v>
      </c>
      <c r="AB549" s="293">
        <v>3841.8183000984309</v>
      </c>
    </row>
    <row r="550" spans="13:28">
      <c r="M550" s="106">
        <v>48</v>
      </c>
      <c r="N550" s="106" t="s">
        <v>208</v>
      </c>
      <c r="O550" s="106">
        <v>14</v>
      </c>
      <c r="P550" s="106">
        <v>156</v>
      </c>
      <c r="Q550" s="106">
        <v>14</v>
      </c>
      <c r="R550" s="106" t="str">
        <f t="shared" si="17"/>
        <v>נ_14_14_156_48</v>
      </c>
      <c r="S550" s="293">
        <v>4931.4607272849489</v>
      </c>
      <c r="V550" s="106">
        <v>48</v>
      </c>
      <c r="W550" s="106" t="s">
        <v>208</v>
      </c>
      <c r="X550" s="106">
        <v>14</v>
      </c>
      <c r="Y550" s="106">
        <v>156</v>
      </c>
      <c r="Z550" s="106">
        <v>14</v>
      </c>
      <c r="AA550" s="106" t="str">
        <f t="shared" si="18"/>
        <v>נ_14_14_156_48</v>
      </c>
      <c r="AB550" s="293">
        <v>3901.7231906092948</v>
      </c>
    </row>
    <row r="551" spans="13:28">
      <c r="M551" s="106">
        <v>49</v>
      </c>
      <c r="N551" s="106" t="s">
        <v>208</v>
      </c>
      <c r="O551" s="106">
        <v>14</v>
      </c>
      <c r="P551" s="106">
        <v>156</v>
      </c>
      <c r="Q551" s="106">
        <v>14</v>
      </c>
      <c r="R551" s="106" t="str">
        <f t="shared" si="17"/>
        <v>נ_14_14_156_49</v>
      </c>
      <c r="S551" s="293">
        <v>5006.638853858195</v>
      </c>
      <c r="V551" s="106">
        <v>49</v>
      </c>
      <c r="W551" s="106" t="s">
        <v>208</v>
      </c>
      <c r="X551" s="106">
        <v>14</v>
      </c>
      <c r="Y551" s="106">
        <v>156</v>
      </c>
      <c r="Z551" s="106">
        <v>14</v>
      </c>
      <c r="AA551" s="106" t="str">
        <f t="shared" si="18"/>
        <v>נ_14_14_156_49</v>
      </c>
      <c r="AB551" s="293">
        <v>3914.1776216672279</v>
      </c>
    </row>
    <row r="552" spans="13:28">
      <c r="M552" s="106">
        <v>50</v>
      </c>
      <c r="N552" s="106" t="s">
        <v>208</v>
      </c>
      <c r="O552" s="106">
        <v>14</v>
      </c>
      <c r="P552" s="106">
        <v>156</v>
      </c>
      <c r="Q552" s="106">
        <v>14</v>
      </c>
      <c r="R552" s="106" t="str">
        <f t="shared" si="17"/>
        <v>נ_14_14_156_50</v>
      </c>
      <c r="S552" s="293">
        <v>5090.0291764291142</v>
      </c>
      <c r="V552" s="106">
        <v>50</v>
      </c>
      <c r="W552" s="106" t="s">
        <v>208</v>
      </c>
      <c r="X552" s="106">
        <v>14</v>
      </c>
      <c r="Y552" s="106">
        <v>156</v>
      </c>
      <c r="Z552" s="106">
        <v>14</v>
      </c>
      <c r="AA552" s="106" t="str">
        <f t="shared" si="18"/>
        <v>נ_14_14_156_50</v>
      </c>
      <c r="AB552" s="293">
        <v>3960.0528446447493</v>
      </c>
    </row>
    <row r="553" spans="13:28">
      <c r="M553" s="106">
        <v>51</v>
      </c>
      <c r="N553" s="106" t="s">
        <v>208</v>
      </c>
      <c r="O553" s="106">
        <v>14</v>
      </c>
      <c r="P553" s="106">
        <v>156</v>
      </c>
      <c r="Q553" s="106">
        <v>14</v>
      </c>
      <c r="R553" s="106" t="str">
        <f t="shared" si="17"/>
        <v>נ_14_14_156_51</v>
      </c>
      <c r="S553" s="293">
        <v>5180.5977075426172</v>
      </c>
      <c r="V553" s="106">
        <v>51</v>
      </c>
      <c r="W553" s="106" t="s">
        <v>208</v>
      </c>
      <c r="X553" s="106">
        <v>14</v>
      </c>
      <c r="Y553" s="106">
        <v>156</v>
      </c>
      <c r="Z553" s="106">
        <v>14</v>
      </c>
      <c r="AA553" s="106" t="str">
        <f t="shared" si="18"/>
        <v>נ_14_14_156_51</v>
      </c>
      <c r="AB553" s="293">
        <v>3951.1407337204719</v>
      </c>
    </row>
    <row r="554" spans="13:28">
      <c r="M554" s="106">
        <v>52</v>
      </c>
      <c r="N554" s="106" t="s">
        <v>208</v>
      </c>
      <c r="O554" s="106">
        <v>14</v>
      </c>
      <c r="P554" s="106">
        <v>156</v>
      </c>
      <c r="Q554" s="106">
        <v>14</v>
      </c>
      <c r="R554" s="106" t="str">
        <f t="shared" si="17"/>
        <v>נ_14_14_156_52</v>
      </c>
      <c r="S554" s="293">
        <v>5284.3109863413911</v>
      </c>
      <c r="V554" s="106">
        <v>52</v>
      </c>
      <c r="W554" s="106" t="s">
        <v>208</v>
      </c>
      <c r="X554" s="106">
        <v>14</v>
      </c>
      <c r="Y554" s="106">
        <v>156</v>
      </c>
      <c r="Z554" s="106">
        <v>14</v>
      </c>
      <c r="AA554" s="106" t="str">
        <f t="shared" si="18"/>
        <v>נ_14_14_156_52</v>
      </c>
      <c r="AB554" s="293">
        <v>4106.4811239240917</v>
      </c>
    </row>
    <row r="555" spans="13:28">
      <c r="M555" s="106">
        <v>53</v>
      </c>
      <c r="N555" s="106" t="s">
        <v>208</v>
      </c>
      <c r="O555" s="106">
        <v>14</v>
      </c>
      <c r="P555" s="106">
        <v>156</v>
      </c>
      <c r="Q555" s="106">
        <v>14</v>
      </c>
      <c r="R555" s="106" t="str">
        <f t="shared" si="17"/>
        <v>נ_14_14_156_53</v>
      </c>
      <c r="S555" s="293">
        <v>5389.7520578283475</v>
      </c>
      <c r="V555" s="106">
        <v>53</v>
      </c>
      <c r="W555" s="106" t="s">
        <v>208</v>
      </c>
      <c r="X555" s="106">
        <v>14</v>
      </c>
      <c r="Y555" s="106">
        <v>156</v>
      </c>
      <c r="Z555" s="106">
        <v>14</v>
      </c>
      <c r="AA555" s="106" t="str">
        <f t="shared" si="18"/>
        <v>נ_14_14_156_53</v>
      </c>
      <c r="AB555" s="293">
        <v>4260.200516779827</v>
      </c>
    </row>
    <row r="556" spans="13:28">
      <c r="M556" s="106">
        <v>54</v>
      </c>
      <c r="N556" s="106" t="s">
        <v>208</v>
      </c>
      <c r="O556" s="106">
        <v>14</v>
      </c>
      <c r="P556" s="106">
        <v>156</v>
      </c>
      <c r="Q556" s="106">
        <v>14</v>
      </c>
      <c r="R556" s="106" t="str">
        <f t="shared" si="17"/>
        <v>נ_14_14_156_54</v>
      </c>
      <c r="S556" s="293">
        <v>5497.6080287774466</v>
      </c>
      <c r="V556" s="106">
        <v>54</v>
      </c>
      <c r="W556" s="106" t="s">
        <v>208</v>
      </c>
      <c r="X556" s="106">
        <v>14</v>
      </c>
      <c r="Y556" s="106">
        <v>156</v>
      </c>
      <c r="Z556" s="106">
        <v>14</v>
      </c>
      <c r="AA556" s="106" t="str">
        <f t="shared" si="18"/>
        <v>נ_14_14_156_54</v>
      </c>
      <c r="AB556" s="293">
        <v>4411.401142091142</v>
      </c>
    </row>
    <row r="557" spans="13:28">
      <c r="M557" s="106">
        <v>55</v>
      </c>
      <c r="N557" s="106" t="s">
        <v>208</v>
      </c>
      <c r="O557" s="106">
        <v>14</v>
      </c>
      <c r="P557" s="106">
        <v>156</v>
      </c>
      <c r="Q557" s="106">
        <v>14</v>
      </c>
      <c r="R557" s="106" t="str">
        <f t="shared" si="17"/>
        <v>נ_14_14_156_55</v>
      </c>
      <c r="S557" s="293">
        <v>5608.8815538408699</v>
      </c>
      <c r="V557" s="106">
        <v>55</v>
      </c>
      <c r="W557" s="106" t="s">
        <v>208</v>
      </c>
      <c r="X557" s="106">
        <v>14</v>
      </c>
      <c r="Y557" s="106">
        <v>156</v>
      </c>
      <c r="Z557" s="106">
        <v>14</v>
      </c>
      <c r="AA557" s="106" t="str">
        <f t="shared" si="18"/>
        <v>נ_14_14_156_55</v>
      </c>
      <c r="AB557" s="293">
        <v>4745.5696428799019</v>
      </c>
    </row>
    <row r="558" spans="13:28">
      <c r="M558" s="106">
        <v>56</v>
      </c>
      <c r="N558" s="106" t="s">
        <v>208</v>
      </c>
      <c r="O558" s="106">
        <v>14</v>
      </c>
      <c r="P558" s="106">
        <v>156</v>
      </c>
      <c r="Q558" s="106">
        <v>14</v>
      </c>
      <c r="R558" s="106" t="str">
        <f t="shared" si="17"/>
        <v>נ_14_14_156_56</v>
      </c>
      <c r="S558" s="293">
        <v>5705.1705160383617</v>
      </c>
      <c r="V558" s="106">
        <v>56</v>
      </c>
      <c r="W558" s="106" t="s">
        <v>208</v>
      </c>
      <c r="X558" s="106">
        <v>14</v>
      </c>
      <c r="Y558" s="106">
        <v>156</v>
      </c>
      <c r="Z558" s="106">
        <v>14</v>
      </c>
      <c r="AA558" s="106" t="str">
        <f t="shared" si="18"/>
        <v>נ_14_14_156_56</v>
      </c>
      <c r="AB558" s="293">
        <v>4977.7923426033349</v>
      </c>
    </row>
    <row r="559" spans="13:28">
      <c r="M559" s="106">
        <v>57</v>
      </c>
      <c r="N559" s="106" t="s">
        <v>208</v>
      </c>
      <c r="O559" s="106">
        <v>14</v>
      </c>
      <c r="P559" s="106">
        <v>156</v>
      </c>
      <c r="Q559" s="106">
        <v>14</v>
      </c>
      <c r="R559" s="106" t="str">
        <f t="shared" si="17"/>
        <v>נ_14_14_156_57</v>
      </c>
      <c r="S559" s="293">
        <v>5794.1564102492439</v>
      </c>
      <c r="V559" s="106">
        <v>57</v>
      </c>
      <c r="W559" s="106" t="s">
        <v>208</v>
      </c>
      <c r="X559" s="106">
        <v>14</v>
      </c>
      <c r="Y559" s="106">
        <v>156</v>
      </c>
      <c r="Z559" s="106">
        <v>14</v>
      </c>
      <c r="AA559" s="106" t="str">
        <f t="shared" si="18"/>
        <v>נ_14_14_156_57</v>
      </c>
      <c r="AB559" s="293">
        <v>5472.3423438619793</v>
      </c>
    </row>
    <row r="560" spans="13:28">
      <c r="M560" s="106">
        <v>58</v>
      </c>
      <c r="N560" s="106" t="s">
        <v>208</v>
      </c>
      <c r="O560" s="106">
        <v>14</v>
      </c>
      <c r="P560" s="106">
        <v>156</v>
      </c>
      <c r="Q560" s="106">
        <v>14</v>
      </c>
      <c r="R560" s="106" t="str">
        <f t="shared" si="17"/>
        <v>נ_14_14_156_58</v>
      </c>
      <c r="S560" s="293">
        <v>5840.3551663354692</v>
      </c>
      <c r="V560" s="106">
        <v>58</v>
      </c>
      <c r="W560" s="106" t="s">
        <v>208</v>
      </c>
      <c r="X560" s="106">
        <v>14</v>
      </c>
      <c r="Y560" s="106">
        <v>156</v>
      </c>
      <c r="Z560" s="106">
        <v>14</v>
      </c>
      <c r="AA560" s="106" t="str">
        <f t="shared" si="18"/>
        <v>נ_14_14_156_58</v>
      </c>
      <c r="AB560" s="293">
        <v>5971.9768530260926</v>
      </c>
    </row>
    <row r="561" spans="13:28">
      <c r="M561" s="106">
        <v>59</v>
      </c>
      <c r="N561" s="106" t="s">
        <v>208</v>
      </c>
      <c r="O561" s="106">
        <v>14</v>
      </c>
      <c r="P561" s="106">
        <v>156</v>
      </c>
      <c r="Q561" s="106">
        <v>14</v>
      </c>
      <c r="R561" s="106" t="str">
        <f t="shared" si="17"/>
        <v>נ_14_14_156_59</v>
      </c>
      <c r="S561" s="293">
        <v>5827.6946995555945</v>
      </c>
      <c r="V561" s="106">
        <v>59</v>
      </c>
      <c r="W561" s="106" t="s">
        <v>208</v>
      </c>
      <c r="X561" s="106">
        <v>14</v>
      </c>
      <c r="Y561" s="106">
        <v>156</v>
      </c>
      <c r="Z561" s="106">
        <v>14</v>
      </c>
      <c r="AA561" s="106" t="str">
        <f t="shared" si="18"/>
        <v>נ_14_14_156_59</v>
      </c>
      <c r="AB561" s="293">
        <v>5945.9748003849681</v>
      </c>
    </row>
    <row r="562" spans="13:28">
      <c r="M562" s="106">
        <v>60</v>
      </c>
      <c r="N562" s="106" t="s">
        <v>208</v>
      </c>
      <c r="O562" s="106">
        <v>14</v>
      </c>
      <c r="P562" s="106">
        <v>156</v>
      </c>
      <c r="Q562" s="106">
        <v>14</v>
      </c>
      <c r="R562" s="106" t="str">
        <f t="shared" si="17"/>
        <v>נ_14_14_156_60</v>
      </c>
      <c r="S562" s="293">
        <v>5815.5203102902024</v>
      </c>
      <c r="V562" s="106">
        <v>60</v>
      </c>
      <c r="W562" s="106" t="s">
        <v>208</v>
      </c>
      <c r="X562" s="106">
        <v>14</v>
      </c>
      <c r="Y562" s="106">
        <v>156</v>
      </c>
      <c r="Z562" s="106">
        <v>14</v>
      </c>
      <c r="AA562" s="106" t="str">
        <f t="shared" si="18"/>
        <v>נ_14_14_156_60</v>
      </c>
      <c r="AB562" s="293">
        <v>6371.8704693541349</v>
      </c>
    </row>
    <row r="563" spans="13:28">
      <c r="M563" s="106">
        <v>61</v>
      </c>
      <c r="N563" s="106" t="s">
        <v>208</v>
      </c>
      <c r="O563" s="106">
        <v>14</v>
      </c>
      <c r="P563" s="106">
        <v>156</v>
      </c>
      <c r="Q563" s="106">
        <v>14</v>
      </c>
      <c r="R563" s="106" t="str">
        <f t="shared" si="17"/>
        <v>נ_14_14_156_61</v>
      </c>
      <c r="S563" s="293">
        <v>5721.0948499953747</v>
      </c>
      <c r="V563" s="106">
        <v>61</v>
      </c>
      <c r="W563" s="106" t="s">
        <v>208</v>
      </c>
      <c r="X563" s="106">
        <v>14</v>
      </c>
      <c r="Y563" s="106">
        <v>156</v>
      </c>
      <c r="Z563" s="106">
        <v>14</v>
      </c>
      <c r="AA563" s="106" t="str">
        <f t="shared" si="18"/>
        <v>נ_14_14_156_61</v>
      </c>
      <c r="AB563" s="293">
        <v>6506.8690135998095</v>
      </c>
    </row>
    <row r="564" spans="13:28">
      <c r="M564" s="106">
        <v>62</v>
      </c>
      <c r="N564" s="106" t="s">
        <v>208</v>
      </c>
      <c r="O564" s="106">
        <v>14</v>
      </c>
      <c r="P564" s="106">
        <v>156</v>
      </c>
      <c r="Q564" s="106">
        <v>14</v>
      </c>
      <c r="R564" s="106" t="str">
        <f t="shared" si="17"/>
        <v>נ_14_14_156_62</v>
      </c>
      <c r="S564" s="293">
        <v>5559.2894712059206</v>
      </c>
      <c r="V564" s="106">
        <v>62</v>
      </c>
      <c r="W564" s="106" t="s">
        <v>208</v>
      </c>
      <c r="X564" s="106">
        <v>14</v>
      </c>
      <c r="Y564" s="106">
        <v>156</v>
      </c>
      <c r="Z564" s="106">
        <v>14</v>
      </c>
      <c r="AA564" s="106" t="str">
        <f t="shared" si="18"/>
        <v>נ_14_14_156_62</v>
      </c>
      <c r="AB564" s="293">
        <v>6630.9757737523187</v>
      </c>
    </row>
    <row r="565" spans="13:28">
      <c r="M565" s="106">
        <v>63</v>
      </c>
      <c r="N565" s="106" t="s">
        <v>208</v>
      </c>
      <c r="O565" s="106">
        <v>14</v>
      </c>
      <c r="P565" s="106">
        <v>156</v>
      </c>
      <c r="Q565" s="106">
        <v>14</v>
      </c>
      <c r="R565" s="106" t="str">
        <f t="shared" si="17"/>
        <v>נ_14_14_156_63</v>
      </c>
      <c r="S565" s="293">
        <v>5282.882878385346</v>
      </c>
      <c r="V565" s="106">
        <v>63</v>
      </c>
      <c r="W565" s="106" t="s">
        <v>208</v>
      </c>
      <c r="X565" s="106">
        <v>14</v>
      </c>
      <c r="Y565" s="106">
        <v>156</v>
      </c>
      <c r="Z565" s="106">
        <v>14</v>
      </c>
      <c r="AA565" s="106" t="str">
        <f t="shared" si="18"/>
        <v>נ_14_14_156_63</v>
      </c>
      <c r="AB565" s="293">
        <v>6683.2175292875036</v>
      </c>
    </row>
    <row r="566" spans="13:28">
      <c r="M566" s="106">
        <v>64</v>
      </c>
      <c r="N566" s="106" t="s">
        <v>208</v>
      </c>
      <c r="O566" s="106">
        <v>14</v>
      </c>
      <c r="P566" s="106">
        <v>156</v>
      </c>
      <c r="Q566" s="106">
        <v>14</v>
      </c>
      <c r="R566" s="106" t="str">
        <f t="shared" si="17"/>
        <v>נ_14_14_156_64</v>
      </c>
      <c r="S566" s="293">
        <v>4803.0785834854014</v>
      </c>
      <c r="V566" s="106">
        <v>64</v>
      </c>
      <c r="W566" s="106" t="s">
        <v>208</v>
      </c>
      <c r="X566" s="106">
        <v>14</v>
      </c>
      <c r="Y566" s="106">
        <v>156</v>
      </c>
      <c r="Z566" s="106">
        <v>14</v>
      </c>
      <c r="AA566" s="106" t="str">
        <f t="shared" si="18"/>
        <v>נ_14_14_156_64</v>
      </c>
      <c r="AB566" s="293">
        <v>6061.3544933121611</v>
      </c>
    </row>
    <row r="567" spans="13:28">
      <c r="M567" s="106">
        <v>65</v>
      </c>
      <c r="N567" s="106" t="s">
        <v>208</v>
      </c>
      <c r="O567" s="106">
        <v>14</v>
      </c>
      <c r="P567" s="106">
        <v>156</v>
      </c>
      <c r="Q567" s="106">
        <v>14</v>
      </c>
      <c r="R567" s="106" t="str">
        <f t="shared" si="17"/>
        <v>נ_14_14_156_65</v>
      </c>
      <c r="S567" s="293">
        <v>4165.9956305004816</v>
      </c>
      <c r="V567" s="106">
        <v>65</v>
      </c>
      <c r="W567" s="106" t="s">
        <v>208</v>
      </c>
      <c r="X567" s="106">
        <v>14</v>
      </c>
      <c r="Y567" s="106">
        <v>156</v>
      </c>
      <c r="Z567" s="106">
        <v>14</v>
      </c>
      <c r="AA567" s="106" t="str">
        <f t="shared" si="18"/>
        <v>נ_14_14_156_65</v>
      </c>
      <c r="AB567" s="293">
        <v>5305.3554890522564</v>
      </c>
    </row>
    <row r="568" spans="13:28">
      <c r="M568" s="106">
        <v>66</v>
      </c>
      <c r="N568" s="106" t="s">
        <v>208</v>
      </c>
      <c r="O568" s="106">
        <v>14</v>
      </c>
      <c r="P568" s="106">
        <v>156</v>
      </c>
      <c r="Q568" s="106">
        <v>14</v>
      </c>
      <c r="R568" s="106" t="str">
        <f t="shared" si="17"/>
        <v>נ_14_14_156_66</v>
      </c>
      <c r="S568" s="293">
        <v>3028.2942095894305</v>
      </c>
      <c r="V568" s="106">
        <v>66</v>
      </c>
      <c r="W568" s="106" t="s">
        <v>208</v>
      </c>
      <c r="X568" s="106">
        <v>14</v>
      </c>
      <c r="Y568" s="106">
        <v>156</v>
      </c>
      <c r="Z568" s="106">
        <v>14</v>
      </c>
      <c r="AA568" s="106" t="str">
        <f t="shared" si="18"/>
        <v>נ_14_14_156_66</v>
      </c>
      <c r="AB568" s="293">
        <v>3050.0581310135844</v>
      </c>
    </row>
    <row r="569" spans="13:28">
      <c r="M569" s="106">
        <v>20</v>
      </c>
      <c r="N569" s="106" t="s">
        <v>207</v>
      </c>
      <c r="O569" s="106">
        <v>28</v>
      </c>
      <c r="P569" s="106">
        <v>52</v>
      </c>
      <c r="Q569" s="106">
        <v>14</v>
      </c>
      <c r="R569" s="106" t="str">
        <f t="shared" si="17"/>
        <v>ז_28_14_52_20</v>
      </c>
      <c r="S569" s="293">
        <v>958.81968133748217</v>
      </c>
      <c r="V569" s="106">
        <v>21</v>
      </c>
      <c r="W569" s="106" t="s">
        <v>207</v>
      </c>
      <c r="X569" s="106">
        <v>28</v>
      </c>
      <c r="Y569" s="106">
        <v>104</v>
      </c>
      <c r="Z569" s="106">
        <v>7</v>
      </c>
      <c r="AA569" s="106" t="str">
        <f t="shared" si="18"/>
        <v>ז_28_7_104_21</v>
      </c>
      <c r="AB569" s="293">
        <v>184.01803015321886</v>
      </c>
    </row>
    <row r="570" spans="13:28">
      <c r="M570" s="106">
        <v>21</v>
      </c>
      <c r="N570" s="106" t="s">
        <v>207</v>
      </c>
      <c r="O570" s="106">
        <v>28</v>
      </c>
      <c r="P570" s="106">
        <v>52</v>
      </c>
      <c r="Q570" s="106">
        <v>14</v>
      </c>
      <c r="R570" s="106" t="str">
        <f t="shared" si="17"/>
        <v>ז_28_14_52_21</v>
      </c>
      <c r="S570" s="293">
        <v>989.04206868704807</v>
      </c>
      <c r="V570" s="106">
        <v>22</v>
      </c>
      <c r="W570" s="106" t="s">
        <v>207</v>
      </c>
      <c r="X570" s="106">
        <v>28</v>
      </c>
      <c r="Y570" s="106">
        <v>104</v>
      </c>
      <c r="Z570" s="106">
        <v>7</v>
      </c>
      <c r="AA570" s="106" t="str">
        <f t="shared" si="18"/>
        <v>ז_28_7_104_22</v>
      </c>
      <c r="AB570" s="293">
        <v>234.27543566941893</v>
      </c>
    </row>
    <row r="571" spans="13:28">
      <c r="M571" s="106">
        <v>22</v>
      </c>
      <c r="N571" s="106" t="s">
        <v>207</v>
      </c>
      <c r="O571" s="106">
        <v>28</v>
      </c>
      <c r="P571" s="106">
        <v>52</v>
      </c>
      <c r="Q571" s="106">
        <v>14</v>
      </c>
      <c r="R571" s="106" t="str">
        <f t="shared" si="17"/>
        <v>ז_28_14_52_22</v>
      </c>
      <c r="S571" s="293">
        <v>1020.7677519874871</v>
      </c>
      <c r="V571" s="106">
        <v>23</v>
      </c>
      <c r="W571" s="106" t="s">
        <v>207</v>
      </c>
      <c r="X571" s="106">
        <v>28</v>
      </c>
      <c r="Y571" s="106">
        <v>104</v>
      </c>
      <c r="Z571" s="106">
        <v>7</v>
      </c>
      <c r="AA571" s="106" t="str">
        <f t="shared" si="18"/>
        <v>ז_28_7_104_23</v>
      </c>
      <c r="AB571" s="293">
        <v>314.85428783629652</v>
      </c>
    </row>
    <row r="572" spans="13:28">
      <c r="M572" s="106">
        <v>23</v>
      </c>
      <c r="N572" s="106" t="s">
        <v>207</v>
      </c>
      <c r="O572" s="106">
        <v>28</v>
      </c>
      <c r="P572" s="106">
        <v>52</v>
      </c>
      <c r="Q572" s="106">
        <v>14</v>
      </c>
      <c r="R572" s="106" t="str">
        <f t="shared" si="17"/>
        <v>ז_28_14_52_23</v>
      </c>
      <c r="S572" s="293">
        <v>1052.7743596475336</v>
      </c>
      <c r="V572" s="106">
        <v>24</v>
      </c>
      <c r="W572" s="106" t="s">
        <v>207</v>
      </c>
      <c r="X572" s="106">
        <v>28</v>
      </c>
      <c r="Y572" s="106">
        <v>104</v>
      </c>
      <c r="Z572" s="106">
        <v>7</v>
      </c>
      <c r="AA572" s="106" t="str">
        <f t="shared" si="18"/>
        <v>ז_28_7_104_24</v>
      </c>
      <c r="AB572" s="293">
        <v>360.84762604862772</v>
      </c>
    </row>
    <row r="573" spans="13:28">
      <c r="M573" s="106">
        <v>24</v>
      </c>
      <c r="N573" s="106" t="s">
        <v>207</v>
      </c>
      <c r="O573" s="106">
        <v>28</v>
      </c>
      <c r="P573" s="106">
        <v>52</v>
      </c>
      <c r="Q573" s="106">
        <v>14</v>
      </c>
      <c r="R573" s="106" t="str">
        <f t="shared" si="17"/>
        <v>ז_28_14_52_24</v>
      </c>
      <c r="S573" s="293">
        <v>1084.260436323262</v>
      </c>
      <c r="V573" s="106">
        <v>25</v>
      </c>
      <c r="W573" s="106" t="s">
        <v>207</v>
      </c>
      <c r="X573" s="106">
        <v>28</v>
      </c>
      <c r="Y573" s="106">
        <v>104</v>
      </c>
      <c r="Z573" s="106">
        <v>7</v>
      </c>
      <c r="AA573" s="106" t="str">
        <f t="shared" si="18"/>
        <v>ז_28_7_104_25</v>
      </c>
      <c r="AB573" s="293">
        <v>503.84286954424476</v>
      </c>
    </row>
    <row r="574" spans="13:28">
      <c r="M574" s="106">
        <v>25</v>
      </c>
      <c r="N574" s="106" t="s">
        <v>207</v>
      </c>
      <c r="O574" s="106">
        <v>28</v>
      </c>
      <c r="P574" s="106">
        <v>52</v>
      </c>
      <c r="Q574" s="106">
        <v>14</v>
      </c>
      <c r="R574" s="106" t="str">
        <f t="shared" si="17"/>
        <v>ז_28_14_52_25</v>
      </c>
      <c r="S574" s="293">
        <v>1116.2673489797387</v>
      </c>
      <c r="V574" s="106">
        <v>26</v>
      </c>
      <c r="W574" s="106" t="s">
        <v>207</v>
      </c>
      <c r="X574" s="106">
        <v>28</v>
      </c>
      <c r="Y574" s="106">
        <v>104</v>
      </c>
      <c r="Z574" s="106">
        <v>7</v>
      </c>
      <c r="AA574" s="106" t="str">
        <f t="shared" si="18"/>
        <v>ז_28_7_104_26</v>
      </c>
      <c r="AB574" s="293">
        <v>552.93759543681585</v>
      </c>
    </row>
    <row r="575" spans="13:28">
      <c r="M575" s="106">
        <v>26</v>
      </c>
      <c r="N575" s="106" t="s">
        <v>207</v>
      </c>
      <c r="O575" s="106">
        <v>28</v>
      </c>
      <c r="P575" s="106">
        <v>52</v>
      </c>
      <c r="Q575" s="106">
        <v>14</v>
      </c>
      <c r="R575" s="106" t="str">
        <f t="shared" si="17"/>
        <v>ז_28_14_52_26</v>
      </c>
      <c r="S575" s="293">
        <v>1146.0771593240509</v>
      </c>
      <c r="V575" s="106">
        <v>27</v>
      </c>
      <c r="W575" s="106" t="s">
        <v>207</v>
      </c>
      <c r="X575" s="106">
        <v>28</v>
      </c>
      <c r="Y575" s="106">
        <v>104</v>
      </c>
      <c r="Z575" s="106">
        <v>7</v>
      </c>
      <c r="AA575" s="106" t="str">
        <f t="shared" si="18"/>
        <v>ז_28_7_104_27</v>
      </c>
      <c r="AB575" s="293">
        <v>678.73054142599915</v>
      </c>
    </row>
    <row r="576" spans="13:28">
      <c r="M576" s="106">
        <v>27</v>
      </c>
      <c r="N576" s="106" t="s">
        <v>207</v>
      </c>
      <c r="O576" s="106">
        <v>28</v>
      </c>
      <c r="P576" s="106">
        <v>52</v>
      </c>
      <c r="Q576" s="106">
        <v>14</v>
      </c>
      <c r="R576" s="106" t="str">
        <f t="shared" si="17"/>
        <v>ז_28_14_52_27</v>
      </c>
      <c r="S576" s="293">
        <v>1176.32761494634</v>
      </c>
      <c r="V576" s="106">
        <v>28</v>
      </c>
      <c r="W576" s="106" t="s">
        <v>207</v>
      </c>
      <c r="X576" s="106">
        <v>28</v>
      </c>
      <c r="Y576" s="106">
        <v>104</v>
      </c>
      <c r="Z576" s="106">
        <v>7</v>
      </c>
      <c r="AA576" s="106" t="str">
        <f t="shared" si="18"/>
        <v>ז_28_7_104_28</v>
      </c>
      <c r="AB576" s="293">
        <v>719.74046396672702</v>
      </c>
    </row>
    <row r="577" spans="13:28">
      <c r="M577" s="106">
        <v>28</v>
      </c>
      <c r="N577" s="106" t="s">
        <v>207</v>
      </c>
      <c r="O577" s="106">
        <v>28</v>
      </c>
      <c r="P577" s="106">
        <v>52</v>
      </c>
      <c r="Q577" s="106">
        <v>14</v>
      </c>
      <c r="R577" s="106" t="str">
        <f t="shared" si="17"/>
        <v>ז_28_14_52_28</v>
      </c>
      <c r="S577" s="293">
        <v>1204.8462149801476</v>
      </c>
      <c r="V577" s="106">
        <v>29</v>
      </c>
      <c r="W577" s="106" t="s">
        <v>207</v>
      </c>
      <c r="X577" s="106">
        <v>28</v>
      </c>
      <c r="Y577" s="106">
        <v>104</v>
      </c>
      <c r="Z577" s="106">
        <v>7</v>
      </c>
      <c r="AA577" s="106" t="str">
        <f t="shared" si="18"/>
        <v>ז_28_7_104_29</v>
      </c>
      <c r="AB577" s="293">
        <v>904.22604260421872</v>
      </c>
    </row>
    <row r="578" spans="13:28">
      <c r="M578" s="106">
        <v>29</v>
      </c>
      <c r="N578" s="106" t="s">
        <v>207</v>
      </c>
      <c r="O578" s="106">
        <v>28</v>
      </c>
      <c r="P578" s="106">
        <v>52</v>
      </c>
      <c r="Q578" s="106">
        <v>14</v>
      </c>
      <c r="R578" s="106" t="str">
        <f t="shared" si="17"/>
        <v>ז_28_14_52_29</v>
      </c>
      <c r="S578" s="293">
        <v>1233.996240989333</v>
      </c>
      <c r="V578" s="106">
        <v>30</v>
      </c>
      <c r="W578" s="106" t="s">
        <v>207</v>
      </c>
      <c r="X578" s="106">
        <v>28</v>
      </c>
      <c r="Y578" s="106">
        <v>104</v>
      </c>
      <c r="Z578" s="106">
        <v>7</v>
      </c>
      <c r="AA578" s="106" t="str">
        <f t="shared" si="18"/>
        <v>ז_28_7_104_30</v>
      </c>
      <c r="AB578" s="293">
        <v>1014.7005573928922</v>
      </c>
    </row>
    <row r="579" spans="13:28">
      <c r="M579" s="106">
        <v>30</v>
      </c>
      <c r="N579" s="106" t="s">
        <v>207</v>
      </c>
      <c r="O579" s="106">
        <v>28</v>
      </c>
      <c r="P579" s="106">
        <v>52</v>
      </c>
      <c r="Q579" s="106">
        <v>14</v>
      </c>
      <c r="R579" s="106" t="str">
        <f t="shared" si="17"/>
        <v>ז_28_14_52_30</v>
      </c>
      <c r="S579" s="293">
        <v>1259.6106970679505</v>
      </c>
      <c r="V579" s="106">
        <v>31</v>
      </c>
      <c r="W579" s="106" t="s">
        <v>207</v>
      </c>
      <c r="X579" s="106">
        <v>28</v>
      </c>
      <c r="Y579" s="106">
        <v>104</v>
      </c>
      <c r="Z579" s="106">
        <v>7</v>
      </c>
      <c r="AA579" s="106" t="str">
        <f t="shared" si="18"/>
        <v>ז_28_7_104_31</v>
      </c>
      <c r="AB579" s="293">
        <v>1103.4852852998772</v>
      </c>
    </row>
    <row r="580" spans="13:28">
      <c r="M580" s="106">
        <v>31</v>
      </c>
      <c r="N580" s="106" t="s">
        <v>207</v>
      </c>
      <c r="O580" s="106">
        <v>28</v>
      </c>
      <c r="P580" s="106">
        <v>52</v>
      </c>
      <c r="Q580" s="106">
        <v>14</v>
      </c>
      <c r="R580" s="106" t="str">
        <f t="shared" si="17"/>
        <v>ז_28_14_52_31</v>
      </c>
      <c r="S580" s="293">
        <v>1283.6200712211382</v>
      </c>
      <c r="V580" s="106">
        <v>32</v>
      </c>
      <c r="W580" s="106" t="s">
        <v>207</v>
      </c>
      <c r="X580" s="106">
        <v>28</v>
      </c>
      <c r="Y580" s="106">
        <v>104</v>
      </c>
      <c r="Z580" s="106">
        <v>7</v>
      </c>
      <c r="AA580" s="106" t="str">
        <f t="shared" si="18"/>
        <v>ז_28_7_104_32</v>
      </c>
      <c r="AB580" s="293">
        <v>1170.5721137925666</v>
      </c>
    </row>
    <row r="581" spans="13:28">
      <c r="M581" s="106">
        <v>32</v>
      </c>
      <c r="N581" s="106" t="s">
        <v>207</v>
      </c>
      <c r="O581" s="106">
        <v>28</v>
      </c>
      <c r="P581" s="106">
        <v>52</v>
      </c>
      <c r="Q581" s="106">
        <v>14</v>
      </c>
      <c r="R581" s="106" t="str">
        <f t="shared" si="17"/>
        <v>ז_28_14_52_32</v>
      </c>
      <c r="S581" s="293">
        <v>1306.5224592827124</v>
      </c>
      <c r="V581" s="106">
        <v>33</v>
      </c>
      <c r="W581" s="106" t="s">
        <v>207</v>
      </c>
      <c r="X581" s="106">
        <v>28</v>
      </c>
      <c r="Y581" s="106">
        <v>104</v>
      </c>
      <c r="Z581" s="106">
        <v>7</v>
      </c>
      <c r="AA581" s="106" t="str">
        <f t="shared" si="18"/>
        <v>ז_28_7_104_33</v>
      </c>
      <c r="AB581" s="293">
        <v>1215.9875566002086</v>
      </c>
    </row>
    <row r="582" spans="13:28">
      <c r="M582" s="106">
        <v>33</v>
      </c>
      <c r="N582" s="106" t="s">
        <v>207</v>
      </c>
      <c r="O582" s="106">
        <v>28</v>
      </c>
      <c r="P582" s="106">
        <v>52</v>
      </c>
      <c r="Q582" s="106">
        <v>14</v>
      </c>
      <c r="R582" s="106" t="str">
        <f t="shared" ref="R582:R645" si="19">N582&amp;"_"&amp;O582&amp;"_"&amp;Q582&amp;"_"&amp;P582&amp;"_"&amp;M582</f>
        <v>ז_28_14_52_33</v>
      </c>
      <c r="S582" s="293">
        <v>1328.8520826611025</v>
      </c>
      <c r="V582" s="106">
        <v>34</v>
      </c>
      <c r="W582" s="106" t="s">
        <v>207</v>
      </c>
      <c r="X582" s="106">
        <v>28</v>
      </c>
      <c r="Y582" s="106">
        <v>104</v>
      </c>
      <c r="Z582" s="106">
        <v>7</v>
      </c>
      <c r="AA582" s="106" t="str">
        <f t="shared" si="18"/>
        <v>ז_28_7_104_34</v>
      </c>
      <c r="AB582" s="293">
        <v>1252.5407482492271</v>
      </c>
    </row>
    <row r="583" spans="13:28">
      <c r="M583" s="106">
        <v>34</v>
      </c>
      <c r="N583" s="106" t="s">
        <v>207</v>
      </c>
      <c r="O583" s="106">
        <v>28</v>
      </c>
      <c r="P583" s="106">
        <v>52</v>
      </c>
      <c r="Q583" s="106">
        <v>14</v>
      </c>
      <c r="R583" s="106" t="str">
        <f t="shared" si="19"/>
        <v>ז_28_14_52_34</v>
      </c>
      <c r="S583" s="293">
        <v>1351.1928986489418</v>
      </c>
      <c r="V583" s="106">
        <v>35</v>
      </c>
      <c r="W583" s="106" t="s">
        <v>207</v>
      </c>
      <c r="X583" s="106">
        <v>28</v>
      </c>
      <c r="Y583" s="106">
        <v>104</v>
      </c>
      <c r="Z583" s="106">
        <v>7</v>
      </c>
      <c r="AA583" s="106" t="str">
        <f t="shared" ref="AA583:AA646" si="20">W583&amp;"_"&amp;X583&amp;"_"&amp;Z583&amp;"_"&amp;Y583&amp;"_"&amp;V583</f>
        <v>ז_28_7_104_35</v>
      </c>
      <c r="AB583" s="293">
        <v>1293.9382993355196</v>
      </c>
    </row>
    <row r="584" spans="13:28">
      <c r="M584" s="106">
        <v>35</v>
      </c>
      <c r="N584" s="106" t="s">
        <v>207</v>
      </c>
      <c r="O584" s="106">
        <v>28</v>
      </c>
      <c r="P584" s="106">
        <v>52</v>
      </c>
      <c r="Q584" s="106">
        <v>14</v>
      </c>
      <c r="R584" s="106" t="str">
        <f t="shared" si="19"/>
        <v>ז_28_14_52_35</v>
      </c>
      <c r="S584" s="293">
        <v>1373.7885992819092</v>
      </c>
      <c r="V584" s="106">
        <v>36</v>
      </c>
      <c r="W584" s="106" t="s">
        <v>207</v>
      </c>
      <c r="X584" s="106">
        <v>28</v>
      </c>
      <c r="Y584" s="106">
        <v>104</v>
      </c>
      <c r="Z584" s="106">
        <v>7</v>
      </c>
      <c r="AA584" s="106" t="str">
        <f t="shared" si="20"/>
        <v>ז_28_7_104_36</v>
      </c>
      <c r="AB584" s="293">
        <v>1326.7443148385346</v>
      </c>
    </row>
    <row r="585" spans="13:28">
      <c r="M585" s="106">
        <v>36</v>
      </c>
      <c r="N585" s="106" t="s">
        <v>207</v>
      </c>
      <c r="O585" s="106">
        <v>28</v>
      </c>
      <c r="P585" s="106">
        <v>52</v>
      </c>
      <c r="Q585" s="106">
        <v>14</v>
      </c>
      <c r="R585" s="106" t="str">
        <f t="shared" si="19"/>
        <v>ז_28_14_52_36</v>
      </c>
      <c r="S585" s="293">
        <v>1396.470658529973</v>
      </c>
      <c r="V585" s="106">
        <v>37</v>
      </c>
      <c r="W585" s="106" t="s">
        <v>207</v>
      </c>
      <c r="X585" s="106">
        <v>28</v>
      </c>
      <c r="Y585" s="106">
        <v>104</v>
      </c>
      <c r="Z585" s="106">
        <v>7</v>
      </c>
      <c r="AA585" s="106" t="str">
        <f t="shared" si="20"/>
        <v>ז_28_7_104_37</v>
      </c>
      <c r="AB585" s="293">
        <v>1365.0637371856783</v>
      </c>
    </row>
    <row r="586" spans="13:28">
      <c r="M586" s="106">
        <v>37</v>
      </c>
      <c r="N586" s="106" t="s">
        <v>207</v>
      </c>
      <c r="O586" s="106">
        <v>28</v>
      </c>
      <c r="P586" s="106">
        <v>52</v>
      </c>
      <c r="Q586" s="106">
        <v>14</v>
      </c>
      <c r="R586" s="106" t="str">
        <f t="shared" si="19"/>
        <v>ז_28_14_52_37</v>
      </c>
      <c r="S586" s="293">
        <v>1419.5076802070998</v>
      </c>
      <c r="V586" s="106">
        <v>38</v>
      </c>
      <c r="W586" s="106" t="s">
        <v>207</v>
      </c>
      <c r="X586" s="106">
        <v>28</v>
      </c>
      <c r="Y586" s="106">
        <v>104</v>
      </c>
      <c r="Z586" s="106">
        <v>7</v>
      </c>
      <c r="AA586" s="106" t="str">
        <f t="shared" si="20"/>
        <v>ז_28_7_104_38</v>
      </c>
      <c r="AB586" s="293">
        <v>1379.0503264297806</v>
      </c>
    </row>
    <row r="587" spans="13:28">
      <c r="M587" s="106">
        <v>38</v>
      </c>
      <c r="N587" s="106" t="s">
        <v>207</v>
      </c>
      <c r="O587" s="106">
        <v>28</v>
      </c>
      <c r="P587" s="106">
        <v>52</v>
      </c>
      <c r="Q587" s="106">
        <v>14</v>
      </c>
      <c r="R587" s="106" t="str">
        <f t="shared" si="19"/>
        <v>ז_28_14_52_38</v>
      </c>
      <c r="S587" s="293">
        <v>1442.7266293738971</v>
      </c>
      <c r="V587" s="106">
        <v>39</v>
      </c>
      <c r="W587" s="106" t="s">
        <v>207</v>
      </c>
      <c r="X587" s="106">
        <v>28</v>
      </c>
      <c r="Y587" s="106">
        <v>104</v>
      </c>
      <c r="Z587" s="106">
        <v>7</v>
      </c>
      <c r="AA587" s="106" t="str">
        <f t="shared" si="20"/>
        <v>ז_28_7_104_39</v>
      </c>
      <c r="AB587" s="293">
        <v>1401.0923433095236</v>
      </c>
    </row>
    <row r="588" spans="13:28">
      <c r="M588" s="106">
        <v>39</v>
      </c>
      <c r="N588" s="106" t="s">
        <v>207</v>
      </c>
      <c r="O588" s="106">
        <v>28</v>
      </c>
      <c r="P588" s="106">
        <v>52</v>
      </c>
      <c r="Q588" s="106">
        <v>14</v>
      </c>
      <c r="R588" s="106" t="str">
        <f t="shared" si="19"/>
        <v>ז_28_14_52_39</v>
      </c>
      <c r="S588" s="293">
        <v>1467.0018343618285</v>
      </c>
      <c r="V588" s="106">
        <v>40</v>
      </c>
      <c r="W588" s="106" t="s">
        <v>207</v>
      </c>
      <c r="X588" s="106">
        <v>28</v>
      </c>
      <c r="Y588" s="106">
        <v>104</v>
      </c>
      <c r="Z588" s="106">
        <v>7</v>
      </c>
      <c r="AA588" s="106" t="str">
        <f t="shared" si="20"/>
        <v>ז_28_7_104_40</v>
      </c>
      <c r="AB588" s="293">
        <v>1419.823228175469</v>
      </c>
    </row>
    <row r="589" spans="13:28">
      <c r="M589" s="106">
        <v>40</v>
      </c>
      <c r="N589" s="106" t="s">
        <v>207</v>
      </c>
      <c r="O589" s="106">
        <v>28</v>
      </c>
      <c r="P589" s="106">
        <v>52</v>
      </c>
      <c r="Q589" s="106">
        <v>14</v>
      </c>
      <c r="R589" s="106" t="str">
        <f t="shared" si="19"/>
        <v>ז_28_14_52_40</v>
      </c>
      <c r="S589" s="293">
        <v>1492.1567322421404</v>
      </c>
      <c r="V589" s="106">
        <v>41</v>
      </c>
      <c r="W589" s="106" t="s">
        <v>207</v>
      </c>
      <c r="X589" s="106">
        <v>28</v>
      </c>
      <c r="Y589" s="106">
        <v>104</v>
      </c>
      <c r="Z589" s="106">
        <v>7</v>
      </c>
      <c r="AA589" s="106" t="str">
        <f t="shared" si="20"/>
        <v>ז_28_7_104_41</v>
      </c>
      <c r="AB589" s="293">
        <v>1461.2183448980388</v>
      </c>
    </row>
    <row r="590" spans="13:28">
      <c r="M590" s="106">
        <v>41</v>
      </c>
      <c r="N590" s="106" t="s">
        <v>207</v>
      </c>
      <c r="O590" s="106">
        <v>28</v>
      </c>
      <c r="P590" s="106">
        <v>52</v>
      </c>
      <c r="Q590" s="106">
        <v>14</v>
      </c>
      <c r="R590" s="106" t="str">
        <f t="shared" si="19"/>
        <v>ז_28_14_52_41</v>
      </c>
      <c r="S590" s="293">
        <v>1518.4282289843568</v>
      </c>
      <c r="V590" s="106">
        <v>42</v>
      </c>
      <c r="W590" s="106" t="s">
        <v>207</v>
      </c>
      <c r="X590" s="106">
        <v>28</v>
      </c>
      <c r="Y590" s="106">
        <v>104</v>
      </c>
      <c r="Z590" s="106">
        <v>7</v>
      </c>
      <c r="AA590" s="106" t="str">
        <f t="shared" si="20"/>
        <v>ז_28_7_104_42</v>
      </c>
      <c r="AB590" s="293">
        <v>1470.1245885929479</v>
      </c>
    </row>
    <row r="591" spans="13:28">
      <c r="M591" s="106">
        <v>42</v>
      </c>
      <c r="N591" s="106" t="s">
        <v>207</v>
      </c>
      <c r="O591" s="106">
        <v>28</v>
      </c>
      <c r="P591" s="106">
        <v>52</v>
      </c>
      <c r="Q591" s="106">
        <v>14</v>
      </c>
      <c r="R591" s="106" t="str">
        <f t="shared" si="19"/>
        <v>ז_28_14_52_42</v>
      </c>
      <c r="S591" s="293">
        <v>1545.6935610491341</v>
      </c>
      <c r="V591" s="106">
        <v>43</v>
      </c>
      <c r="W591" s="106" t="s">
        <v>207</v>
      </c>
      <c r="X591" s="106">
        <v>28</v>
      </c>
      <c r="Y591" s="106">
        <v>104</v>
      </c>
      <c r="Z591" s="106">
        <v>7</v>
      </c>
      <c r="AA591" s="106" t="str">
        <f t="shared" si="20"/>
        <v>ז_28_7_104_43</v>
      </c>
      <c r="AB591" s="293">
        <v>1528.0995112293065</v>
      </c>
    </row>
    <row r="592" spans="13:28">
      <c r="M592" s="106">
        <v>43</v>
      </c>
      <c r="N592" s="106" t="s">
        <v>207</v>
      </c>
      <c r="O592" s="106">
        <v>28</v>
      </c>
      <c r="P592" s="106">
        <v>52</v>
      </c>
      <c r="Q592" s="106">
        <v>14</v>
      </c>
      <c r="R592" s="106" t="str">
        <f t="shared" si="19"/>
        <v>ז_28_14_52_43</v>
      </c>
      <c r="S592" s="293">
        <v>1575.4066638813622</v>
      </c>
      <c r="V592" s="106">
        <v>44</v>
      </c>
      <c r="W592" s="106" t="s">
        <v>207</v>
      </c>
      <c r="X592" s="106">
        <v>28</v>
      </c>
      <c r="Y592" s="106">
        <v>104</v>
      </c>
      <c r="Z592" s="106">
        <v>7</v>
      </c>
      <c r="AA592" s="106" t="str">
        <f t="shared" si="20"/>
        <v>ז_28_7_104_44</v>
      </c>
      <c r="AB592" s="293">
        <v>1588.745407195391</v>
      </c>
    </row>
    <row r="593" spans="13:28">
      <c r="M593" s="106">
        <v>44</v>
      </c>
      <c r="N593" s="106" t="s">
        <v>207</v>
      </c>
      <c r="O593" s="106">
        <v>28</v>
      </c>
      <c r="P593" s="106">
        <v>52</v>
      </c>
      <c r="Q593" s="106">
        <v>14</v>
      </c>
      <c r="R593" s="106" t="str">
        <f t="shared" si="19"/>
        <v>ז_28_14_52_44</v>
      </c>
      <c r="S593" s="293">
        <v>1605.9292730218558</v>
      </c>
      <c r="V593" s="106">
        <v>45</v>
      </c>
      <c r="W593" s="106" t="s">
        <v>207</v>
      </c>
      <c r="X593" s="106">
        <v>28</v>
      </c>
      <c r="Y593" s="106">
        <v>104</v>
      </c>
      <c r="Z593" s="106">
        <v>7</v>
      </c>
      <c r="AA593" s="106" t="str">
        <f t="shared" si="20"/>
        <v>ז_28_7_104_45</v>
      </c>
      <c r="AB593" s="293">
        <v>1646.6687381195229</v>
      </c>
    </row>
    <row r="594" spans="13:28">
      <c r="M594" s="106">
        <v>45</v>
      </c>
      <c r="N594" s="106" t="s">
        <v>207</v>
      </c>
      <c r="O594" s="106">
        <v>28</v>
      </c>
      <c r="P594" s="106">
        <v>52</v>
      </c>
      <c r="Q594" s="106">
        <v>14</v>
      </c>
      <c r="R594" s="106" t="str">
        <f t="shared" si="19"/>
        <v>ז_28_14_52_45</v>
      </c>
      <c r="S594" s="293">
        <v>1637.3316652053438</v>
      </c>
      <c r="V594" s="106">
        <v>46</v>
      </c>
      <c r="W594" s="106" t="s">
        <v>207</v>
      </c>
      <c r="X594" s="106">
        <v>28</v>
      </c>
      <c r="Y594" s="106">
        <v>104</v>
      </c>
      <c r="Z594" s="106">
        <v>7</v>
      </c>
      <c r="AA594" s="106" t="str">
        <f t="shared" si="20"/>
        <v>ז_28_7_104_46</v>
      </c>
      <c r="AB594" s="293">
        <v>1758.3215500166041</v>
      </c>
    </row>
    <row r="595" spans="13:28">
      <c r="M595" s="106">
        <v>46</v>
      </c>
      <c r="N595" s="106" t="s">
        <v>207</v>
      </c>
      <c r="O595" s="106">
        <v>28</v>
      </c>
      <c r="P595" s="106">
        <v>52</v>
      </c>
      <c r="Q595" s="106">
        <v>14</v>
      </c>
      <c r="R595" s="106" t="str">
        <f t="shared" si="19"/>
        <v>ז_28_14_52_46</v>
      </c>
      <c r="S595" s="293">
        <v>1669.9314389352705</v>
      </c>
      <c r="V595" s="106">
        <v>47</v>
      </c>
      <c r="W595" s="106" t="s">
        <v>207</v>
      </c>
      <c r="X595" s="106">
        <v>28</v>
      </c>
      <c r="Y595" s="106">
        <v>104</v>
      </c>
      <c r="Z595" s="106">
        <v>7</v>
      </c>
      <c r="AA595" s="106" t="str">
        <f t="shared" si="20"/>
        <v>ז_28_7_104_47</v>
      </c>
      <c r="AB595" s="293">
        <v>1876.877498027827</v>
      </c>
    </row>
    <row r="596" spans="13:28">
      <c r="M596" s="106">
        <v>47</v>
      </c>
      <c r="N596" s="106" t="s">
        <v>207</v>
      </c>
      <c r="O596" s="106">
        <v>28</v>
      </c>
      <c r="P596" s="106">
        <v>52</v>
      </c>
      <c r="Q596" s="106">
        <v>14</v>
      </c>
      <c r="R596" s="106" t="str">
        <f t="shared" si="19"/>
        <v>ז_28_14_52_47</v>
      </c>
      <c r="S596" s="293">
        <v>1701.6311435783657</v>
      </c>
      <c r="V596" s="106">
        <v>48</v>
      </c>
      <c r="W596" s="106" t="s">
        <v>207</v>
      </c>
      <c r="X596" s="106">
        <v>28</v>
      </c>
      <c r="Y596" s="106">
        <v>104</v>
      </c>
      <c r="Z596" s="106">
        <v>7</v>
      </c>
      <c r="AA596" s="106" t="str">
        <f t="shared" si="20"/>
        <v>ז_28_7_104_48</v>
      </c>
      <c r="AB596" s="293">
        <v>1932.9157279106862</v>
      </c>
    </row>
    <row r="597" spans="13:28">
      <c r="M597" s="106">
        <v>48</v>
      </c>
      <c r="N597" s="106" t="s">
        <v>207</v>
      </c>
      <c r="O597" s="106">
        <v>28</v>
      </c>
      <c r="P597" s="106">
        <v>52</v>
      </c>
      <c r="Q597" s="106">
        <v>14</v>
      </c>
      <c r="R597" s="106" t="str">
        <f t="shared" si="19"/>
        <v>ז_28_14_52_48</v>
      </c>
      <c r="S597" s="293">
        <v>1732.117577910587</v>
      </c>
      <c r="V597" s="106">
        <v>49</v>
      </c>
      <c r="W597" s="106" t="s">
        <v>207</v>
      </c>
      <c r="X597" s="106">
        <v>28</v>
      </c>
      <c r="Y597" s="106">
        <v>104</v>
      </c>
      <c r="Z597" s="106">
        <v>7</v>
      </c>
      <c r="AA597" s="106" t="str">
        <f t="shared" si="20"/>
        <v>ז_28_7_104_49</v>
      </c>
      <c r="AB597" s="293">
        <v>1966.4984374551175</v>
      </c>
    </row>
    <row r="598" spans="13:28">
      <c r="M598" s="106">
        <v>49</v>
      </c>
      <c r="N598" s="106" t="s">
        <v>207</v>
      </c>
      <c r="O598" s="106">
        <v>28</v>
      </c>
      <c r="P598" s="106">
        <v>52</v>
      </c>
      <c r="Q598" s="106">
        <v>14</v>
      </c>
      <c r="R598" s="106" t="str">
        <f t="shared" si="19"/>
        <v>ז_28_14_52_49</v>
      </c>
      <c r="S598" s="293">
        <v>1764.2679536373096</v>
      </c>
      <c r="V598" s="106">
        <v>50</v>
      </c>
      <c r="W598" s="106" t="s">
        <v>207</v>
      </c>
      <c r="X598" s="106">
        <v>28</v>
      </c>
      <c r="Y598" s="106">
        <v>104</v>
      </c>
      <c r="Z598" s="106">
        <v>7</v>
      </c>
      <c r="AA598" s="106" t="str">
        <f t="shared" si="20"/>
        <v>ז_28_7_104_50</v>
      </c>
      <c r="AB598" s="293">
        <v>2017.337601858213</v>
      </c>
    </row>
    <row r="599" spans="13:28">
      <c r="M599" s="106">
        <v>50</v>
      </c>
      <c r="N599" s="106" t="s">
        <v>207</v>
      </c>
      <c r="O599" s="106">
        <v>28</v>
      </c>
      <c r="P599" s="106">
        <v>52</v>
      </c>
      <c r="Q599" s="106">
        <v>14</v>
      </c>
      <c r="R599" s="106" t="str">
        <f t="shared" si="19"/>
        <v>ז_28_14_52_50</v>
      </c>
      <c r="S599" s="293">
        <v>1799.547876670498</v>
      </c>
      <c r="V599" s="106">
        <v>51</v>
      </c>
      <c r="W599" s="106" t="s">
        <v>207</v>
      </c>
      <c r="X599" s="106">
        <v>28</v>
      </c>
      <c r="Y599" s="106">
        <v>104</v>
      </c>
      <c r="Z599" s="106">
        <v>7</v>
      </c>
      <c r="AA599" s="106" t="str">
        <f t="shared" si="20"/>
        <v>ז_28_7_104_51</v>
      </c>
      <c r="AB599" s="293">
        <v>2039.8279772955793</v>
      </c>
    </row>
    <row r="600" spans="13:28">
      <c r="M600" s="106">
        <v>51</v>
      </c>
      <c r="N600" s="106" t="s">
        <v>207</v>
      </c>
      <c r="O600" s="106">
        <v>28</v>
      </c>
      <c r="P600" s="106">
        <v>52</v>
      </c>
      <c r="Q600" s="106">
        <v>14</v>
      </c>
      <c r="R600" s="106" t="str">
        <f t="shared" si="19"/>
        <v>ז_28_14_52_51</v>
      </c>
      <c r="S600" s="293">
        <v>1837.7274201624291</v>
      </c>
      <c r="V600" s="106">
        <v>52</v>
      </c>
      <c r="W600" s="106" t="s">
        <v>207</v>
      </c>
      <c r="X600" s="106">
        <v>28</v>
      </c>
      <c r="Y600" s="106">
        <v>104</v>
      </c>
      <c r="Z600" s="106">
        <v>7</v>
      </c>
      <c r="AA600" s="106" t="str">
        <f t="shared" si="20"/>
        <v>ז_28_7_104_52</v>
      </c>
      <c r="AB600" s="293">
        <v>2146.7240107886369</v>
      </c>
    </row>
    <row r="601" spans="13:28">
      <c r="M601" s="106">
        <v>52</v>
      </c>
      <c r="N601" s="106" t="s">
        <v>207</v>
      </c>
      <c r="O601" s="106">
        <v>28</v>
      </c>
      <c r="P601" s="106">
        <v>52</v>
      </c>
      <c r="Q601" s="106">
        <v>14</v>
      </c>
      <c r="R601" s="106" t="str">
        <f t="shared" si="19"/>
        <v>ז_28_14_52_52</v>
      </c>
      <c r="S601" s="293">
        <v>1880.9626719690561</v>
      </c>
      <c r="V601" s="106">
        <v>53</v>
      </c>
      <c r="W601" s="106" t="s">
        <v>207</v>
      </c>
      <c r="X601" s="106">
        <v>28</v>
      </c>
      <c r="Y601" s="106">
        <v>104</v>
      </c>
      <c r="Z601" s="106">
        <v>7</v>
      </c>
      <c r="AA601" s="106" t="str">
        <f t="shared" si="20"/>
        <v>ז_28_7_104_53</v>
      </c>
      <c r="AB601" s="293">
        <v>2252.5760817723544</v>
      </c>
    </row>
    <row r="602" spans="13:28">
      <c r="M602" s="106">
        <v>53</v>
      </c>
      <c r="N602" s="106" t="s">
        <v>207</v>
      </c>
      <c r="O602" s="106">
        <v>28</v>
      </c>
      <c r="P602" s="106">
        <v>52</v>
      </c>
      <c r="Q602" s="106">
        <v>14</v>
      </c>
      <c r="R602" s="106" t="str">
        <f t="shared" si="19"/>
        <v>ז_28_14_52_53</v>
      </c>
      <c r="S602" s="293">
        <v>1925.7116728616256</v>
      </c>
      <c r="V602" s="106">
        <v>54</v>
      </c>
      <c r="W602" s="106" t="s">
        <v>207</v>
      </c>
      <c r="X602" s="106">
        <v>28</v>
      </c>
      <c r="Y602" s="106">
        <v>104</v>
      </c>
      <c r="Z602" s="106">
        <v>7</v>
      </c>
      <c r="AA602" s="106" t="str">
        <f t="shared" si="20"/>
        <v>ז_28_7_104_54</v>
      </c>
      <c r="AB602" s="293">
        <v>2355.9212714505893</v>
      </c>
    </row>
    <row r="603" spans="13:28">
      <c r="M603" s="106">
        <v>54</v>
      </c>
      <c r="N603" s="106" t="s">
        <v>207</v>
      </c>
      <c r="O603" s="106">
        <v>28</v>
      </c>
      <c r="P603" s="106">
        <v>52</v>
      </c>
      <c r="Q603" s="106">
        <v>14</v>
      </c>
      <c r="R603" s="106" t="str">
        <f t="shared" si="19"/>
        <v>ז_28_14_52_54</v>
      </c>
      <c r="S603" s="293">
        <v>1972.5704233167817</v>
      </c>
      <c r="V603" s="106">
        <v>55</v>
      </c>
      <c r="W603" s="106" t="s">
        <v>207</v>
      </c>
      <c r="X603" s="106">
        <v>28</v>
      </c>
      <c r="Y603" s="106">
        <v>104</v>
      </c>
      <c r="Z603" s="106">
        <v>7</v>
      </c>
      <c r="AA603" s="106" t="str">
        <f t="shared" si="20"/>
        <v>ז_28_7_104_55</v>
      </c>
      <c r="AB603" s="293">
        <v>2555.5528648990166</v>
      </c>
    </row>
    <row r="604" spans="13:28">
      <c r="M604" s="106">
        <v>55</v>
      </c>
      <c r="N604" s="106" t="s">
        <v>207</v>
      </c>
      <c r="O604" s="106">
        <v>28</v>
      </c>
      <c r="P604" s="106">
        <v>52</v>
      </c>
      <c r="Q604" s="106">
        <v>14</v>
      </c>
      <c r="R604" s="106" t="str">
        <f t="shared" si="19"/>
        <v>ז_28_14_52_55</v>
      </c>
      <c r="S604" s="293">
        <v>2022.4182203984722</v>
      </c>
      <c r="V604" s="106">
        <v>56</v>
      </c>
      <c r="W604" s="106" t="s">
        <v>207</v>
      </c>
      <c r="X604" s="106">
        <v>28</v>
      </c>
      <c r="Y604" s="106">
        <v>104</v>
      </c>
      <c r="Z604" s="106">
        <v>7</v>
      </c>
      <c r="AA604" s="106" t="str">
        <f t="shared" si="20"/>
        <v>ז_28_7_104_56</v>
      </c>
      <c r="AB604" s="293">
        <v>2697.8015541739233</v>
      </c>
    </row>
    <row r="605" spans="13:28">
      <c r="M605" s="106">
        <v>56</v>
      </c>
      <c r="N605" s="106" t="s">
        <v>207</v>
      </c>
      <c r="O605" s="106">
        <v>28</v>
      </c>
      <c r="P605" s="106">
        <v>52</v>
      </c>
      <c r="Q605" s="106">
        <v>14</v>
      </c>
      <c r="R605" s="106" t="str">
        <f t="shared" si="19"/>
        <v>ז_28_14_52_56</v>
      </c>
      <c r="S605" s="293">
        <v>2069.9351276013176</v>
      </c>
      <c r="V605" s="106">
        <v>57</v>
      </c>
      <c r="W605" s="106" t="s">
        <v>207</v>
      </c>
      <c r="X605" s="106">
        <v>28</v>
      </c>
      <c r="Y605" s="106">
        <v>104</v>
      </c>
      <c r="Z605" s="106">
        <v>7</v>
      </c>
      <c r="AA605" s="106" t="str">
        <f t="shared" si="20"/>
        <v>ז_28_7_104_57</v>
      </c>
      <c r="AB605" s="293">
        <v>2978.4177063600487</v>
      </c>
    </row>
    <row r="606" spans="13:28">
      <c r="M606" s="106">
        <v>57</v>
      </c>
      <c r="N606" s="106" t="s">
        <v>207</v>
      </c>
      <c r="O606" s="106">
        <v>28</v>
      </c>
      <c r="P606" s="106">
        <v>52</v>
      </c>
      <c r="Q606" s="106">
        <v>14</v>
      </c>
      <c r="R606" s="106" t="str">
        <f t="shared" si="19"/>
        <v>ז_28_14_52_57</v>
      </c>
      <c r="S606" s="293">
        <v>2118.9253576894839</v>
      </c>
      <c r="V606" s="106">
        <v>58</v>
      </c>
      <c r="W606" s="106" t="s">
        <v>207</v>
      </c>
      <c r="X606" s="106">
        <v>28</v>
      </c>
      <c r="Y606" s="106">
        <v>104</v>
      </c>
      <c r="Z606" s="106">
        <v>7</v>
      </c>
      <c r="AA606" s="106" t="str">
        <f t="shared" si="20"/>
        <v>ז_28_7_104_58</v>
      </c>
      <c r="AB606" s="293">
        <v>3256.4569531852708</v>
      </c>
    </row>
    <row r="607" spans="13:28">
      <c r="M607" s="106">
        <v>58</v>
      </c>
      <c r="N607" s="106" t="s">
        <v>207</v>
      </c>
      <c r="O607" s="106">
        <v>28</v>
      </c>
      <c r="P607" s="106">
        <v>52</v>
      </c>
      <c r="Q607" s="106">
        <v>14</v>
      </c>
      <c r="R607" s="106" t="str">
        <f t="shared" si="19"/>
        <v>ז_28_14_52_58</v>
      </c>
      <c r="S607" s="293">
        <v>2159.5803836885048</v>
      </c>
      <c r="V607" s="106">
        <v>59</v>
      </c>
      <c r="W607" s="106" t="s">
        <v>207</v>
      </c>
      <c r="X607" s="106">
        <v>28</v>
      </c>
      <c r="Y607" s="106">
        <v>104</v>
      </c>
      <c r="Z607" s="106">
        <v>7</v>
      </c>
      <c r="AA607" s="106" t="str">
        <f t="shared" si="20"/>
        <v>ז_28_7_104_59</v>
      </c>
      <c r="AB607" s="293">
        <v>3240.0022718448704</v>
      </c>
    </row>
    <row r="608" spans="13:28">
      <c r="M608" s="106">
        <v>59</v>
      </c>
      <c r="N608" s="106" t="s">
        <v>207</v>
      </c>
      <c r="O608" s="106">
        <v>28</v>
      </c>
      <c r="P608" s="106">
        <v>52</v>
      </c>
      <c r="Q608" s="106">
        <v>14</v>
      </c>
      <c r="R608" s="106" t="str">
        <f t="shared" si="19"/>
        <v>ז_28_14_52_59</v>
      </c>
      <c r="S608" s="293">
        <v>2189.7565730691522</v>
      </c>
      <c r="V608" s="106">
        <v>60</v>
      </c>
      <c r="W608" s="106" t="s">
        <v>207</v>
      </c>
      <c r="X608" s="106">
        <v>28</v>
      </c>
      <c r="Y608" s="106">
        <v>104</v>
      </c>
      <c r="Z608" s="106">
        <v>7</v>
      </c>
      <c r="AA608" s="106" t="str">
        <f t="shared" si="20"/>
        <v>ז_28_7_104_60</v>
      </c>
      <c r="AB608" s="293">
        <v>3460.0322027012849</v>
      </c>
    </row>
    <row r="609" spans="13:28">
      <c r="M609" s="106">
        <v>60</v>
      </c>
      <c r="N609" s="106" t="s">
        <v>207</v>
      </c>
      <c r="O609" s="106">
        <v>28</v>
      </c>
      <c r="P609" s="106">
        <v>52</v>
      </c>
      <c r="Q609" s="106">
        <v>14</v>
      </c>
      <c r="R609" s="106" t="str">
        <f t="shared" si="19"/>
        <v>ז_28_14_52_60</v>
      </c>
      <c r="S609" s="293">
        <v>2233.6201685367578</v>
      </c>
      <c r="V609" s="106">
        <v>61</v>
      </c>
      <c r="W609" s="106" t="s">
        <v>207</v>
      </c>
      <c r="X609" s="106">
        <v>28</v>
      </c>
      <c r="Y609" s="106">
        <v>104</v>
      </c>
      <c r="Z609" s="106">
        <v>7</v>
      </c>
      <c r="AA609" s="106" t="str">
        <f t="shared" si="20"/>
        <v>ז_28_7_104_61</v>
      </c>
      <c r="AB609" s="293">
        <v>3570.1902011412358</v>
      </c>
    </row>
    <row r="610" spans="13:28">
      <c r="M610" s="106">
        <v>61</v>
      </c>
      <c r="N610" s="106" t="s">
        <v>207</v>
      </c>
      <c r="O610" s="106">
        <v>28</v>
      </c>
      <c r="P610" s="106">
        <v>52</v>
      </c>
      <c r="Q610" s="106">
        <v>14</v>
      </c>
      <c r="R610" s="106" t="str">
        <f t="shared" si="19"/>
        <v>ז_28_14_52_61</v>
      </c>
      <c r="S610" s="293">
        <v>2272.542887080218</v>
      </c>
      <c r="V610" s="106">
        <v>62</v>
      </c>
      <c r="W610" s="106" t="s">
        <v>207</v>
      </c>
      <c r="X610" s="106">
        <v>28</v>
      </c>
      <c r="Y610" s="106">
        <v>104</v>
      </c>
      <c r="Z610" s="106">
        <v>7</v>
      </c>
      <c r="AA610" s="106" t="str">
        <f t="shared" si="20"/>
        <v>ז_28_7_104_62</v>
      </c>
      <c r="AB610" s="293">
        <v>3666.0416662997977</v>
      </c>
    </row>
    <row r="611" spans="13:28">
      <c r="M611" s="106">
        <v>62</v>
      </c>
      <c r="N611" s="106" t="s">
        <v>207</v>
      </c>
      <c r="O611" s="106">
        <v>28</v>
      </c>
      <c r="P611" s="106">
        <v>52</v>
      </c>
      <c r="Q611" s="106">
        <v>14</v>
      </c>
      <c r="R611" s="106" t="str">
        <f t="shared" si="19"/>
        <v>ז_28_14_52_62</v>
      </c>
      <c r="S611" s="293">
        <v>2312.2934758509973</v>
      </c>
      <c r="V611" s="106">
        <v>63</v>
      </c>
      <c r="W611" s="106" t="s">
        <v>207</v>
      </c>
      <c r="X611" s="106">
        <v>28</v>
      </c>
      <c r="Y611" s="106">
        <v>104</v>
      </c>
      <c r="Z611" s="106">
        <v>7</v>
      </c>
      <c r="AA611" s="106" t="str">
        <f t="shared" si="20"/>
        <v>ז_28_7_104_63</v>
      </c>
      <c r="AB611" s="293">
        <v>3711.6345059931173</v>
      </c>
    </row>
    <row r="612" spans="13:28">
      <c r="M612" s="106">
        <v>63</v>
      </c>
      <c r="N612" s="106" t="s">
        <v>207</v>
      </c>
      <c r="O612" s="106">
        <v>28</v>
      </c>
      <c r="P612" s="106">
        <v>52</v>
      </c>
      <c r="Q612" s="106">
        <v>14</v>
      </c>
      <c r="R612" s="106" t="str">
        <f t="shared" si="19"/>
        <v>ז_28_14_52_63</v>
      </c>
      <c r="S612" s="293">
        <v>2356.1778769234397</v>
      </c>
      <c r="V612" s="106">
        <v>64</v>
      </c>
      <c r="W612" s="106" t="s">
        <v>207</v>
      </c>
      <c r="X612" s="106">
        <v>28</v>
      </c>
      <c r="Y612" s="106">
        <v>104</v>
      </c>
      <c r="Z612" s="106">
        <v>7</v>
      </c>
      <c r="AA612" s="106" t="str">
        <f t="shared" si="20"/>
        <v>ז_28_7_104_64</v>
      </c>
      <c r="AB612" s="293">
        <v>3835.8429534110373</v>
      </c>
    </row>
    <row r="613" spans="13:28">
      <c r="M613" s="106">
        <v>64</v>
      </c>
      <c r="N613" s="106" t="s">
        <v>207</v>
      </c>
      <c r="O613" s="106">
        <v>28</v>
      </c>
      <c r="P613" s="106">
        <v>52</v>
      </c>
      <c r="Q613" s="106">
        <v>14</v>
      </c>
      <c r="R613" s="106" t="str">
        <f t="shared" si="19"/>
        <v>ז_28_14_52_64</v>
      </c>
      <c r="S613" s="293">
        <v>2419.2848465135467</v>
      </c>
      <c r="V613" s="106">
        <v>65</v>
      </c>
      <c r="W613" s="106" t="s">
        <v>207</v>
      </c>
      <c r="X613" s="106">
        <v>28</v>
      </c>
      <c r="Y613" s="106">
        <v>104</v>
      </c>
      <c r="Z613" s="106">
        <v>7</v>
      </c>
      <c r="AA613" s="106" t="str">
        <f t="shared" si="20"/>
        <v>ז_28_7_104_65</v>
      </c>
      <c r="AB613" s="293">
        <v>3940.298119330736</v>
      </c>
    </row>
    <row r="614" spans="13:28">
      <c r="M614" s="106">
        <v>65</v>
      </c>
      <c r="N614" s="106" t="s">
        <v>207</v>
      </c>
      <c r="O614" s="106">
        <v>28</v>
      </c>
      <c r="P614" s="106">
        <v>52</v>
      </c>
      <c r="Q614" s="106">
        <v>14</v>
      </c>
      <c r="R614" s="106" t="str">
        <f t="shared" si="19"/>
        <v>ז_28_14_52_65</v>
      </c>
      <c r="S614" s="293">
        <v>2506.9344328941256</v>
      </c>
      <c r="V614" s="106">
        <v>66</v>
      </c>
      <c r="W614" s="106" t="s">
        <v>207</v>
      </c>
      <c r="X614" s="106">
        <v>28</v>
      </c>
      <c r="Y614" s="106">
        <v>104</v>
      </c>
      <c r="Z614" s="106">
        <v>7</v>
      </c>
      <c r="AA614" s="106" t="str">
        <f t="shared" si="20"/>
        <v>ז_28_7_104_66</v>
      </c>
      <c r="AB614" s="293">
        <v>2212.0177333053798</v>
      </c>
    </row>
    <row r="615" spans="13:28">
      <c r="M615" s="106">
        <v>66</v>
      </c>
      <c r="N615" s="106" t="s">
        <v>207</v>
      </c>
      <c r="O615" s="106">
        <v>28</v>
      </c>
      <c r="P615" s="106">
        <v>52</v>
      </c>
      <c r="Q615" s="106">
        <v>14</v>
      </c>
      <c r="R615" s="106" t="str">
        <f t="shared" si="19"/>
        <v>ז_28_14_52_66</v>
      </c>
      <c r="S615" s="293">
        <v>2155.5762756001595</v>
      </c>
      <c r="V615" s="106">
        <v>21</v>
      </c>
      <c r="W615" s="106" t="s">
        <v>208</v>
      </c>
      <c r="X615" s="106">
        <v>28</v>
      </c>
      <c r="Y615" s="106">
        <v>104</v>
      </c>
      <c r="Z615" s="106">
        <v>7</v>
      </c>
      <c r="AA615" s="106" t="str">
        <f t="shared" si="20"/>
        <v>נ_28_7_104_21</v>
      </c>
      <c r="AB615" s="293">
        <v>198.29661117036699</v>
      </c>
    </row>
    <row r="616" spans="13:28">
      <c r="M616" s="106">
        <v>20</v>
      </c>
      <c r="N616" s="106" t="s">
        <v>208</v>
      </c>
      <c r="O616" s="106">
        <v>28</v>
      </c>
      <c r="P616" s="106">
        <v>52</v>
      </c>
      <c r="Q616" s="106">
        <v>14</v>
      </c>
      <c r="R616" s="106" t="str">
        <f t="shared" si="19"/>
        <v>נ_28_14_52_20</v>
      </c>
      <c r="S616" s="293">
        <v>946.13641481975367</v>
      </c>
      <c r="V616" s="106">
        <v>22</v>
      </c>
      <c r="W616" s="106" t="s">
        <v>208</v>
      </c>
      <c r="X616" s="106">
        <v>28</v>
      </c>
      <c r="Y616" s="106">
        <v>104</v>
      </c>
      <c r="Z616" s="106">
        <v>7</v>
      </c>
      <c r="AA616" s="106" t="str">
        <f t="shared" si="20"/>
        <v>נ_28_7_104_22</v>
      </c>
      <c r="AB616" s="293">
        <v>243.33242586211961</v>
      </c>
    </row>
    <row r="617" spans="13:28">
      <c r="M617" s="106">
        <v>21</v>
      </c>
      <c r="N617" s="106" t="s">
        <v>208</v>
      </c>
      <c r="O617" s="106">
        <v>28</v>
      </c>
      <c r="P617" s="106">
        <v>52</v>
      </c>
      <c r="Q617" s="106">
        <v>14</v>
      </c>
      <c r="R617" s="106" t="str">
        <f t="shared" si="19"/>
        <v>נ_28_14_52_21</v>
      </c>
      <c r="S617" s="293">
        <v>975.89586410860579</v>
      </c>
      <c r="V617" s="106">
        <v>23</v>
      </c>
      <c r="W617" s="106" t="s">
        <v>208</v>
      </c>
      <c r="X617" s="106">
        <v>28</v>
      </c>
      <c r="Y617" s="106">
        <v>104</v>
      </c>
      <c r="Z617" s="106">
        <v>7</v>
      </c>
      <c r="AA617" s="106" t="str">
        <f t="shared" si="20"/>
        <v>נ_28_7_104_23</v>
      </c>
      <c r="AB617" s="293">
        <v>317.14348650924967</v>
      </c>
    </row>
    <row r="618" spans="13:28">
      <c r="M618" s="106">
        <v>22</v>
      </c>
      <c r="N618" s="106" t="s">
        <v>208</v>
      </c>
      <c r="O618" s="106">
        <v>28</v>
      </c>
      <c r="P618" s="106">
        <v>52</v>
      </c>
      <c r="Q618" s="106">
        <v>14</v>
      </c>
      <c r="R618" s="106" t="str">
        <f t="shared" si="19"/>
        <v>נ_28_14_52_22</v>
      </c>
      <c r="S618" s="293">
        <v>1007.1389396814527</v>
      </c>
      <c r="V618" s="106">
        <v>24</v>
      </c>
      <c r="W618" s="106" t="s">
        <v>208</v>
      </c>
      <c r="X618" s="106">
        <v>28</v>
      </c>
      <c r="Y618" s="106">
        <v>104</v>
      </c>
      <c r="Z618" s="106">
        <v>7</v>
      </c>
      <c r="AA618" s="106" t="str">
        <f t="shared" si="20"/>
        <v>נ_28_7_104_24</v>
      </c>
      <c r="AB618" s="293">
        <v>354.46682405630406</v>
      </c>
    </row>
    <row r="619" spans="13:28">
      <c r="M619" s="106">
        <v>23</v>
      </c>
      <c r="N619" s="106" t="s">
        <v>208</v>
      </c>
      <c r="O619" s="106">
        <v>28</v>
      </c>
      <c r="P619" s="106">
        <v>52</v>
      </c>
      <c r="Q619" s="106">
        <v>14</v>
      </c>
      <c r="R619" s="106" t="str">
        <f t="shared" si="19"/>
        <v>נ_28_14_52_23</v>
      </c>
      <c r="S619" s="293">
        <v>1038.7470260350244</v>
      </c>
      <c r="V619" s="106">
        <v>25</v>
      </c>
      <c r="W619" s="106" t="s">
        <v>208</v>
      </c>
      <c r="X619" s="106">
        <v>28</v>
      </c>
      <c r="Y619" s="106">
        <v>104</v>
      </c>
      <c r="Z619" s="106">
        <v>7</v>
      </c>
      <c r="AA619" s="106" t="str">
        <f t="shared" si="20"/>
        <v>נ_28_7_104_25</v>
      </c>
      <c r="AB619" s="293">
        <v>485.16497276734094</v>
      </c>
    </row>
    <row r="620" spans="13:28">
      <c r="M620" s="106">
        <v>24</v>
      </c>
      <c r="N620" s="106" t="s">
        <v>208</v>
      </c>
      <c r="O620" s="106">
        <v>28</v>
      </c>
      <c r="P620" s="106">
        <v>52</v>
      </c>
      <c r="Q620" s="106">
        <v>14</v>
      </c>
      <c r="R620" s="106" t="str">
        <f t="shared" si="19"/>
        <v>נ_28_14_52_24</v>
      </c>
      <c r="S620" s="293">
        <v>1069.954421935003</v>
      </c>
      <c r="V620" s="106">
        <v>26</v>
      </c>
      <c r="W620" s="106" t="s">
        <v>208</v>
      </c>
      <c r="X620" s="106">
        <v>28</v>
      </c>
      <c r="Y620" s="106">
        <v>104</v>
      </c>
      <c r="Z620" s="106">
        <v>7</v>
      </c>
      <c r="AA620" s="106" t="str">
        <f t="shared" si="20"/>
        <v>נ_28_7_104_26</v>
      </c>
      <c r="AB620" s="293">
        <v>524.37431736842461</v>
      </c>
    </row>
    <row r="621" spans="13:28">
      <c r="M621" s="106">
        <v>25</v>
      </c>
      <c r="N621" s="106" t="s">
        <v>208</v>
      </c>
      <c r="O621" s="106">
        <v>28</v>
      </c>
      <c r="P621" s="106">
        <v>52</v>
      </c>
      <c r="Q621" s="106">
        <v>14</v>
      </c>
      <c r="R621" s="106" t="str">
        <f t="shared" si="19"/>
        <v>נ_28_14_52_25</v>
      </c>
      <c r="S621" s="293">
        <v>1101.8161101154276</v>
      </c>
      <c r="V621" s="106">
        <v>27</v>
      </c>
      <c r="W621" s="106" t="s">
        <v>208</v>
      </c>
      <c r="X621" s="106">
        <v>28</v>
      </c>
      <c r="Y621" s="106">
        <v>104</v>
      </c>
      <c r="Z621" s="106">
        <v>7</v>
      </c>
      <c r="AA621" s="106" t="str">
        <f t="shared" si="20"/>
        <v>נ_28_7_104_27</v>
      </c>
      <c r="AB621" s="293">
        <v>636.63592014780602</v>
      </c>
    </row>
    <row r="622" spans="13:28">
      <c r="M622" s="106">
        <v>26</v>
      </c>
      <c r="N622" s="106" t="s">
        <v>208</v>
      </c>
      <c r="O622" s="106">
        <v>28</v>
      </c>
      <c r="P622" s="106">
        <v>52</v>
      </c>
      <c r="Q622" s="106">
        <v>14</v>
      </c>
      <c r="R622" s="106" t="str">
        <f t="shared" si="19"/>
        <v>נ_28_14_52_26</v>
      </c>
      <c r="S622" s="293">
        <v>1131.7086654274653</v>
      </c>
      <c r="V622" s="106">
        <v>28</v>
      </c>
      <c r="W622" s="106" t="s">
        <v>208</v>
      </c>
      <c r="X622" s="106">
        <v>28</v>
      </c>
      <c r="Y622" s="106">
        <v>104</v>
      </c>
      <c r="Z622" s="106">
        <v>7</v>
      </c>
      <c r="AA622" s="106" t="str">
        <f t="shared" si="20"/>
        <v>נ_28_7_104_28</v>
      </c>
      <c r="AB622" s="293">
        <v>670.29103488481883</v>
      </c>
    </row>
    <row r="623" spans="13:28">
      <c r="M623" s="106">
        <v>27</v>
      </c>
      <c r="N623" s="106" t="s">
        <v>208</v>
      </c>
      <c r="O623" s="106">
        <v>28</v>
      </c>
      <c r="P623" s="106">
        <v>52</v>
      </c>
      <c r="Q623" s="106">
        <v>14</v>
      </c>
      <c r="R623" s="106" t="str">
        <f t="shared" si="19"/>
        <v>נ_28_14_52_27</v>
      </c>
      <c r="S623" s="293">
        <v>1162.1990212423966</v>
      </c>
      <c r="V623" s="106">
        <v>29</v>
      </c>
      <c r="W623" s="106" t="s">
        <v>208</v>
      </c>
      <c r="X623" s="106">
        <v>28</v>
      </c>
      <c r="Y623" s="106">
        <v>104</v>
      </c>
      <c r="Z623" s="106">
        <v>7</v>
      </c>
      <c r="AA623" s="106" t="str">
        <f t="shared" si="20"/>
        <v>נ_28_7_104_29</v>
      </c>
      <c r="AB623" s="293">
        <v>838.9063718588128</v>
      </c>
    </row>
    <row r="624" spans="13:28">
      <c r="M624" s="106">
        <v>28</v>
      </c>
      <c r="N624" s="106" t="s">
        <v>208</v>
      </c>
      <c r="O624" s="106">
        <v>28</v>
      </c>
      <c r="P624" s="106">
        <v>52</v>
      </c>
      <c r="Q624" s="106">
        <v>14</v>
      </c>
      <c r="R624" s="106" t="str">
        <f t="shared" si="19"/>
        <v>נ_28_14_52_28</v>
      </c>
      <c r="S624" s="293">
        <v>1191.2003902571876</v>
      </c>
      <c r="V624" s="106">
        <v>30</v>
      </c>
      <c r="W624" s="106" t="s">
        <v>208</v>
      </c>
      <c r="X624" s="106">
        <v>28</v>
      </c>
      <c r="Y624" s="106">
        <v>104</v>
      </c>
      <c r="Z624" s="106">
        <v>7</v>
      </c>
      <c r="AA624" s="106" t="str">
        <f t="shared" si="20"/>
        <v>נ_28_7_104_30</v>
      </c>
      <c r="AB624" s="293">
        <v>940.62345709909914</v>
      </c>
    </row>
    <row r="625" spans="13:28">
      <c r="M625" s="106">
        <v>29</v>
      </c>
      <c r="N625" s="106" t="s">
        <v>208</v>
      </c>
      <c r="O625" s="106">
        <v>28</v>
      </c>
      <c r="P625" s="106">
        <v>52</v>
      </c>
      <c r="Q625" s="106">
        <v>14</v>
      </c>
      <c r="R625" s="106" t="str">
        <f t="shared" si="19"/>
        <v>נ_28_14_52_29</v>
      </c>
      <c r="S625" s="293">
        <v>1220.9589500350996</v>
      </c>
      <c r="V625" s="106">
        <v>31</v>
      </c>
      <c r="W625" s="106" t="s">
        <v>208</v>
      </c>
      <c r="X625" s="106">
        <v>28</v>
      </c>
      <c r="Y625" s="106">
        <v>104</v>
      </c>
      <c r="Z625" s="106">
        <v>7</v>
      </c>
      <c r="AA625" s="106" t="str">
        <f t="shared" si="20"/>
        <v>נ_28_7_104_31</v>
      </c>
      <c r="AB625" s="293">
        <v>1024.6587639505858</v>
      </c>
    </row>
    <row r="626" spans="13:28">
      <c r="M626" s="106">
        <v>30</v>
      </c>
      <c r="N626" s="106" t="s">
        <v>208</v>
      </c>
      <c r="O626" s="106">
        <v>28</v>
      </c>
      <c r="P626" s="106">
        <v>52</v>
      </c>
      <c r="Q626" s="106">
        <v>14</v>
      </c>
      <c r="R626" s="106" t="str">
        <f t="shared" si="19"/>
        <v>נ_28_14_52_30</v>
      </c>
      <c r="S626" s="293">
        <v>1247.484290887485</v>
      </c>
      <c r="V626" s="106">
        <v>32</v>
      </c>
      <c r="W626" s="106" t="s">
        <v>208</v>
      </c>
      <c r="X626" s="106">
        <v>28</v>
      </c>
      <c r="Y626" s="106">
        <v>104</v>
      </c>
      <c r="Z626" s="106">
        <v>7</v>
      </c>
      <c r="AA626" s="106" t="str">
        <f t="shared" si="20"/>
        <v>נ_28_7_104_32</v>
      </c>
      <c r="AB626" s="293">
        <v>1091.0387031043476</v>
      </c>
    </row>
    <row r="627" spans="13:28">
      <c r="M627" s="106">
        <v>31</v>
      </c>
      <c r="N627" s="106" t="s">
        <v>208</v>
      </c>
      <c r="O627" s="106">
        <v>28</v>
      </c>
      <c r="P627" s="106">
        <v>52</v>
      </c>
      <c r="Q627" s="106">
        <v>14</v>
      </c>
      <c r="R627" s="106" t="str">
        <f t="shared" si="19"/>
        <v>נ_28_14_52_31</v>
      </c>
      <c r="S627" s="293">
        <v>1272.5838415687231</v>
      </c>
      <c r="V627" s="106">
        <v>33</v>
      </c>
      <c r="W627" s="106" t="s">
        <v>208</v>
      </c>
      <c r="X627" s="106">
        <v>28</v>
      </c>
      <c r="Y627" s="106">
        <v>104</v>
      </c>
      <c r="Z627" s="106">
        <v>7</v>
      </c>
      <c r="AA627" s="106" t="str">
        <f t="shared" si="20"/>
        <v>נ_28_7_104_33</v>
      </c>
      <c r="AB627" s="293">
        <v>1139.5674632411994</v>
      </c>
    </row>
    <row r="628" spans="13:28">
      <c r="M628" s="106">
        <v>32</v>
      </c>
      <c r="N628" s="106" t="s">
        <v>208</v>
      </c>
      <c r="O628" s="106">
        <v>28</v>
      </c>
      <c r="P628" s="106">
        <v>52</v>
      </c>
      <c r="Q628" s="106">
        <v>14</v>
      </c>
      <c r="R628" s="106" t="str">
        <f t="shared" si="19"/>
        <v>נ_28_14_52_32</v>
      </c>
      <c r="S628" s="293">
        <v>1296.6929225922618</v>
      </c>
      <c r="V628" s="106">
        <v>34</v>
      </c>
      <c r="W628" s="106" t="s">
        <v>208</v>
      </c>
      <c r="X628" s="106">
        <v>28</v>
      </c>
      <c r="Y628" s="106">
        <v>104</v>
      </c>
      <c r="Z628" s="106">
        <v>7</v>
      </c>
      <c r="AA628" s="106" t="str">
        <f t="shared" si="20"/>
        <v>נ_28_7_104_34</v>
      </c>
      <c r="AB628" s="293">
        <v>1181.7266963101076</v>
      </c>
    </row>
    <row r="629" spans="13:28">
      <c r="M629" s="106">
        <v>33</v>
      </c>
      <c r="N629" s="106" t="s">
        <v>208</v>
      </c>
      <c r="O629" s="106">
        <v>28</v>
      </c>
      <c r="P629" s="106">
        <v>52</v>
      </c>
      <c r="Q629" s="106">
        <v>14</v>
      </c>
      <c r="R629" s="106" t="str">
        <f t="shared" si="19"/>
        <v>נ_28_14_52_33</v>
      </c>
      <c r="S629" s="293">
        <v>1320.2813318029062</v>
      </c>
      <c r="V629" s="106">
        <v>35</v>
      </c>
      <c r="W629" s="106" t="s">
        <v>208</v>
      </c>
      <c r="X629" s="106">
        <v>28</v>
      </c>
      <c r="Y629" s="106">
        <v>104</v>
      </c>
      <c r="Z629" s="106">
        <v>7</v>
      </c>
      <c r="AA629" s="106" t="str">
        <f t="shared" si="20"/>
        <v>נ_28_7_104_35</v>
      </c>
      <c r="AB629" s="293">
        <v>1230.0905064118051</v>
      </c>
    </row>
    <row r="630" spans="13:28">
      <c r="M630" s="106">
        <v>34</v>
      </c>
      <c r="N630" s="106" t="s">
        <v>208</v>
      </c>
      <c r="O630" s="106">
        <v>28</v>
      </c>
      <c r="P630" s="106">
        <v>52</v>
      </c>
      <c r="Q630" s="106">
        <v>14</v>
      </c>
      <c r="R630" s="106" t="str">
        <f t="shared" si="19"/>
        <v>נ_28_14_52_34</v>
      </c>
      <c r="S630" s="293">
        <v>1343.8692373252952</v>
      </c>
      <c r="V630" s="106">
        <v>36</v>
      </c>
      <c r="W630" s="106" t="s">
        <v>208</v>
      </c>
      <c r="X630" s="106">
        <v>28</v>
      </c>
      <c r="Y630" s="106">
        <v>104</v>
      </c>
      <c r="Z630" s="106">
        <v>7</v>
      </c>
      <c r="AA630" s="106" t="str">
        <f t="shared" si="20"/>
        <v>נ_28_7_104_36</v>
      </c>
      <c r="AB630" s="293">
        <v>1271.5762769745061</v>
      </c>
    </row>
    <row r="631" spans="13:28">
      <c r="M631" s="106">
        <v>35</v>
      </c>
      <c r="N631" s="106" t="s">
        <v>208</v>
      </c>
      <c r="O631" s="106">
        <v>28</v>
      </c>
      <c r="P631" s="106">
        <v>52</v>
      </c>
      <c r="Q631" s="106">
        <v>14</v>
      </c>
      <c r="R631" s="106" t="str">
        <f t="shared" si="19"/>
        <v>נ_28_14_52_35</v>
      </c>
      <c r="S631" s="293">
        <v>1367.6568725339012</v>
      </c>
      <c r="V631" s="106">
        <v>37</v>
      </c>
      <c r="W631" s="106" t="s">
        <v>208</v>
      </c>
      <c r="X631" s="106">
        <v>28</v>
      </c>
      <c r="Y631" s="106">
        <v>104</v>
      </c>
      <c r="Z631" s="106">
        <v>7</v>
      </c>
      <c r="AA631" s="106" t="str">
        <f t="shared" si="20"/>
        <v>נ_28_7_104_37</v>
      </c>
      <c r="AB631" s="293">
        <v>1319.2868715230625</v>
      </c>
    </row>
    <row r="632" spans="13:28">
      <c r="M632" s="106">
        <v>36</v>
      </c>
      <c r="N632" s="106" t="s">
        <v>208</v>
      </c>
      <c r="O632" s="106">
        <v>28</v>
      </c>
      <c r="P632" s="106">
        <v>52</v>
      </c>
      <c r="Q632" s="106">
        <v>14</v>
      </c>
      <c r="R632" s="106" t="str">
        <f t="shared" si="19"/>
        <v>נ_28_14_52_36</v>
      </c>
      <c r="S632" s="293">
        <v>1391.4484580894446</v>
      </c>
      <c r="V632" s="106">
        <v>38</v>
      </c>
      <c r="W632" s="106" t="s">
        <v>208</v>
      </c>
      <c r="X632" s="106">
        <v>28</v>
      </c>
      <c r="Y632" s="106">
        <v>104</v>
      </c>
      <c r="Z632" s="106">
        <v>7</v>
      </c>
      <c r="AA632" s="106" t="str">
        <f t="shared" si="20"/>
        <v>נ_28_7_104_38</v>
      </c>
      <c r="AB632" s="293">
        <v>1343.8476868063608</v>
      </c>
    </row>
    <row r="633" spans="13:28">
      <c r="M633" s="106">
        <v>37</v>
      </c>
      <c r="N633" s="106" t="s">
        <v>208</v>
      </c>
      <c r="O633" s="106">
        <v>28</v>
      </c>
      <c r="P633" s="106">
        <v>52</v>
      </c>
      <c r="Q633" s="106">
        <v>14</v>
      </c>
      <c r="R633" s="106" t="str">
        <f t="shared" si="19"/>
        <v>נ_28_14_52_37</v>
      </c>
      <c r="S633" s="293">
        <v>1415.4756018890646</v>
      </c>
      <c r="V633" s="106">
        <v>39</v>
      </c>
      <c r="W633" s="106" t="s">
        <v>208</v>
      </c>
      <c r="X633" s="106">
        <v>28</v>
      </c>
      <c r="Y633" s="106">
        <v>104</v>
      </c>
      <c r="Z633" s="106">
        <v>7</v>
      </c>
      <c r="AA633" s="106" t="str">
        <f t="shared" si="20"/>
        <v>נ_28_7_104_39</v>
      </c>
      <c r="AB633" s="293">
        <v>1376.2283031162092</v>
      </c>
    </row>
    <row r="634" spans="13:28">
      <c r="M634" s="106">
        <v>38</v>
      </c>
      <c r="N634" s="106" t="s">
        <v>208</v>
      </c>
      <c r="O634" s="106">
        <v>28</v>
      </c>
      <c r="P634" s="106">
        <v>52</v>
      </c>
      <c r="Q634" s="106">
        <v>14</v>
      </c>
      <c r="R634" s="106" t="str">
        <f t="shared" si="19"/>
        <v>נ_28_14_52_38</v>
      </c>
      <c r="S634" s="293">
        <v>1439.5420271480145</v>
      </c>
      <c r="V634" s="106">
        <v>40</v>
      </c>
      <c r="W634" s="106" t="s">
        <v>208</v>
      </c>
      <c r="X634" s="106">
        <v>28</v>
      </c>
      <c r="Y634" s="106">
        <v>104</v>
      </c>
      <c r="Z634" s="106">
        <v>7</v>
      </c>
      <c r="AA634" s="106" t="str">
        <f t="shared" si="20"/>
        <v>נ_28_7_104_40</v>
      </c>
      <c r="AB634" s="293">
        <v>1405.037959431688</v>
      </c>
    </row>
    <row r="635" spans="13:28">
      <c r="M635" s="106">
        <v>39</v>
      </c>
      <c r="N635" s="106" t="s">
        <v>208</v>
      </c>
      <c r="O635" s="106">
        <v>28</v>
      </c>
      <c r="P635" s="106">
        <v>52</v>
      </c>
      <c r="Q635" s="106">
        <v>14</v>
      </c>
      <c r="R635" s="106" t="str">
        <f t="shared" si="19"/>
        <v>נ_28_14_52_39</v>
      </c>
      <c r="S635" s="293">
        <v>1464.4886402620518</v>
      </c>
      <c r="V635" s="106">
        <v>41</v>
      </c>
      <c r="W635" s="106" t="s">
        <v>208</v>
      </c>
      <c r="X635" s="106">
        <v>28</v>
      </c>
      <c r="Y635" s="106">
        <v>104</v>
      </c>
      <c r="Z635" s="106">
        <v>7</v>
      </c>
      <c r="AA635" s="106" t="str">
        <f t="shared" si="20"/>
        <v>נ_28_7_104_41</v>
      </c>
      <c r="AB635" s="293">
        <v>1448.5871219628589</v>
      </c>
    </row>
    <row r="636" spans="13:28">
      <c r="M636" s="106">
        <v>40</v>
      </c>
      <c r="N636" s="106" t="s">
        <v>208</v>
      </c>
      <c r="O636" s="106">
        <v>28</v>
      </c>
      <c r="P636" s="106">
        <v>52</v>
      </c>
      <c r="Q636" s="106">
        <v>14</v>
      </c>
      <c r="R636" s="106" t="str">
        <f t="shared" si="19"/>
        <v>נ_28_14_52_40</v>
      </c>
      <c r="S636" s="293">
        <v>1490.1269548726889</v>
      </c>
      <c r="V636" s="106">
        <v>42</v>
      </c>
      <c r="W636" s="106" t="s">
        <v>208</v>
      </c>
      <c r="X636" s="106">
        <v>28</v>
      </c>
      <c r="Y636" s="106">
        <v>104</v>
      </c>
      <c r="Z636" s="106">
        <v>7</v>
      </c>
      <c r="AA636" s="106" t="str">
        <f t="shared" si="20"/>
        <v>נ_28_7_104_42</v>
      </c>
      <c r="AB636" s="293">
        <v>1459.9218548550832</v>
      </c>
    </row>
    <row r="637" spans="13:28">
      <c r="M637" s="106">
        <v>41</v>
      </c>
      <c r="N637" s="106" t="s">
        <v>208</v>
      </c>
      <c r="O637" s="106">
        <v>28</v>
      </c>
      <c r="P637" s="106">
        <v>52</v>
      </c>
      <c r="Q637" s="106">
        <v>14</v>
      </c>
      <c r="R637" s="106" t="str">
        <f t="shared" si="19"/>
        <v>נ_28_14_52_41</v>
      </c>
      <c r="S637" s="293">
        <v>1516.6813977621848</v>
      </c>
      <c r="V637" s="106">
        <v>43</v>
      </c>
      <c r="W637" s="106" t="s">
        <v>208</v>
      </c>
      <c r="X637" s="106">
        <v>28</v>
      </c>
      <c r="Y637" s="106">
        <v>104</v>
      </c>
      <c r="Z637" s="106">
        <v>7</v>
      </c>
      <c r="AA637" s="106" t="str">
        <f t="shared" si="20"/>
        <v>נ_28_7_104_43</v>
      </c>
      <c r="AB637" s="293">
        <v>1519.9126516165616</v>
      </c>
    </row>
    <row r="638" spans="13:28">
      <c r="M638" s="106">
        <v>42</v>
      </c>
      <c r="N638" s="106" t="s">
        <v>208</v>
      </c>
      <c r="O638" s="106">
        <v>28</v>
      </c>
      <c r="P638" s="106">
        <v>52</v>
      </c>
      <c r="Q638" s="106">
        <v>14</v>
      </c>
      <c r="R638" s="106" t="str">
        <f t="shared" si="19"/>
        <v>נ_28_14_52_42</v>
      </c>
      <c r="S638" s="293">
        <v>1544.2143278832291</v>
      </c>
      <c r="V638" s="106">
        <v>44</v>
      </c>
      <c r="W638" s="106" t="s">
        <v>208</v>
      </c>
      <c r="X638" s="106">
        <v>28</v>
      </c>
      <c r="Y638" s="106">
        <v>104</v>
      </c>
      <c r="Z638" s="106">
        <v>7</v>
      </c>
      <c r="AA638" s="106" t="str">
        <f t="shared" si="20"/>
        <v>נ_28_7_104_44</v>
      </c>
      <c r="AB638" s="293">
        <v>1582.4859796108758</v>
      </c>
    </row>
    <row r="639" spans="13:28">
      <c r="M639" s="106">
        <v>43</v>
      </c>
      <c r="N639" s="106" t="s">
        <v>208</v>
      </c>
      <c r="O639" s="106">
        <v>28</v>
      </c>
      <c r="P639" s="106">
        <v>52</v>
      </c>
      <c r="Q639" s="106">
        <v>14</v>
      </c>
      <c r="R639" s="106" t="str">
        <f t="shared" si="19"/>
        <v>נ_28_14_52_43</v>
      </c>
      <c r="S639" s="293">
        <v>1574.1731195587422</v>
      </c>
      <c r="V639" s="106">
        <v>45</v>
      </c>
      <c r="W639" s="106" t="s">
        <v>208</v>
      </c>
      <c r="X639" s="106">
        <v>28</v>
      </c>
      <c r="Y639" s="106">
        <v>104</v>
      </c>
      <c r="Z639" s="106">
        <v>7</v>
      </c>
      <c r="AA639" s="106" t="str">
        <f t="shared" si="20"/>
        <v>נ_28_7_104_45</v>
      </c>
      <c r="AB639" s="293">
        <v>1642.1977778596502</v>
      </c>
    </row>
    <row r="640" spans="13:28">
      <c r="M640" s="106">
        <v>44</v>
      </c>
      <c r="N640" s="106" t="s">
        <v>208</v>
      </c>
      <c r="O640" s="106">
        <v>28</v>
      </c>
      <c r="P640" s="106">
        <v>52</v>
      </c>
      <c r="Q640" s="106">
        <v>14</v>
      </c>
      <c r="R640" s="106" t="str">
        <f t="shared" si="19"/>
        <v>נ_28_14_52_44</v>
      </c>
      <c r="S640" s="293">
        <v>1604.9140423636447</v>
      </c>
      <c r="V640" s="106">
        <v>46</v>
      </c>
      <c r="W640" s="106" t="s">
        <v>208</v>
      </c>
      <c r="X640" s="106">
        <v>28</v>
      </c>
      <c r="Y640" s="106">
        <v>104</v>
      </c>
      <c r="Z640" s="106">
        <v>7</v>
      </c>
      <c r="AA640" s="106" t="str">
        <f t="shared" si="20"/>
        <v>נ_28_7_104_46</v>
      </c>
      <c r="AB640" s="293">
        <v>1755.332843891932</v>
      </c>
    </row>
    <row r="641" spans="13:28">
      <c r="M641" s="106">
        <v>45</v>
      </c>
      <c r="N641" s="106" t="s">
        <v>208</v>
      </c>
      <c r="O641" s="106">
        <v>28</v>
      </c>
      <c r="P641" s="106">
        <v>52</v>
      </c>
      <c r="Q641" s="106">
        <v>14</v>
      </c>
      <c r="R641" s="106" t="str">
        <f t="shared" si="19"/>
        <v>נ_28_14_52_45</v>
      </c>
      <c r="S641" s="293">
        <v>1636.5030884267387</v>
      </c>
      <c r="V641" s="106">
        <v>47</v>
      </c>
      <c r="W641" s="106" t="s">
        <v>208</v>
      </c>
      <c r="X641" s="106">
        <v>28</v>
      </c>
      <c r="Y641" s="106">
        <v>104</v>
      </c>
      <c r="Z641" s="106">
        <v>7</v>
      </c>
      <c r="AA641" s="106" t="str">
        <f t="shared" si="20"/>
        <v>נ_28_7_104_47</v>
      </c>
      <c r="AB641" s="293">
        <v>1875.2015885415872</v>
      </c>
    </row>
    <row r="642" spans="13:28">
      <c r="M642" s="106">
        <v>46</v>
      </c>
      <c r="N642" s="106" t="s">
        <v>208</v>
      </c>
      <c r="O642" s="106">
        <v>28</v>
      </c>
      <c r="P642" s="106">
        <v>52</v>
      </c>
      <c r="Q642" s="106">
        <v>14</v>
      </c>
      <c r="R642" s="106" t="str">
        <f t="shared" si="19"/>
        <v>נ_28_14_52_46</v>
      </c>
      <c r="S642" s="293">
        <v>1669.2564744119741</v>
      </c>
      <c r="V642" s="106">
        <v>48</v>
      </c>
      <c r="W642" s="106" t="s">
        <v>208</v>
      </c>
      <c r="X642" s="106">
        <v>28</v>
      </c>
      <c r="Y642" s="106">
        <v>104</v>
      </c>
      <c r="Z642" s="106">
        <v>7</v>
      </c>
      <c r="AA642" s="106" t="str">
        <f t="shared" si="20"/>
        <v>נ_28_7_104_48</v>
      </c>
      <c r="AB642" s="293">
        <v>1932.3504272963723</v>
      </c>
    </row>
    <row r="643" spans="13:28">
      <c r="M643" s="106">
        <v>47</v>
      </c>
      <c r="N643" s="106" t="s">
        <v>208</v>
      </c>
      <c r="O643" s="106">
        <v>28</v>
      </c>
      <c r="P643" s="106">
        <v>52</v>
      </c>
      <c r="Q643" s="106">
        <v>14</v>
      </c>
      <c r="R643" s="106" t="str">
        <f t="shared" si="19"/>
        <v>נ_28_14_52_47</v>
      </c>
      <c r="S643" s="293">
        <v>1701.0667018993397</v>
      </c>
      <c r="V643" s="106">
        <v>49</v>
      </c>
      <c r="W643" s="106" t="s">
        <v>208</v>
      </c>
      <c r="X643" s="106">
        <v>28</v>
      </c>
      <c r="Y643" s="106">
        <v>104</v>
      </c>
      <c r="Z643" s="106">
        <v>7</v>
      </c>
      <c r="AA643" s="106" t="str">
        <f t="shared" si="20"/>
        <v>נ_28_7_104_49</v>
      </c>
      <c r="AB643" s="293">
        <v>1966.7137323645129</v>
      </c>
    </row>
    <row r="644" spans="13:28">
      <c r="M644" s="106">
        <v>48</v>
      </c>
      <c r="N644" s="106" t="s">
        <v>208</v>
      </c>
      <c r="O644" s="106">
        <v>28</v>
      </c>
      <c r="P644" s="106">
        <v>52</v>
      </c>
      <c r="Q644" s="106">
        <v>14</v>
      </c>
      <c r="R644" s="106" t="str">
        <f t="shared" si="19"/>
        <v>נ_28_14_52_48</v>
      </c>
      <c r="S644" s="293">
        <v>1731.615983080188</v>
      </c>
      <c r="V644" s="106">
        <v>50</v>
      </c>
      <c r="W644" s="106" t="s">
        <v>208</v>
      </c>
      <c r="X644" s="106">
        <v>28</v>
      </c>
      <c r="Y644" s="106">
        <v>104</v>
      </c>
      <c r="Z644" s="106">
        <v>7</v>
      </c>
      <c r="AA644" s="106" t="str">
        <f t="shared" si="20"/>
        <v>נ_28_7_104_50</v>
      </c>
      <c r="AB644" s="293">
        <v>2018.0172662159957</v>
      </c>
    </row>
    <row r="645" spans="13:28">
      <c r="M645" s="106">
        <v>49</v>
      </c>
      <c r="N645" s="106" t="s">
        <v>208</v>
      </c>
      <c r="O645" s="106">
        <v>28</v>
      </c>
      <c r="P645" s="106">
        <v>52</v>
      </c>
      <c r="Q645" s="106">
        <v>14</v>
      </c>
      <c r="R645" s="106" t="str">
        <f t="shared" si="19"/>
        <v>נ_28_14_52_49</v>
      </c>
      <c r="S645" s="293">
        <v>1763.796974356902</v>
      </c>
      <c r="V645" s="106">
        <v>51</v>
      </c>
      <c r="W645" s="106" t="s">
        <v>208</v>
      </c>
      <c r="X645" s="106">
        <v>28</v>
      </c>
      <c r="Y645" s="106">
        <v>104</v>
      </c>
      <c r="Z645" s="106">
        <v>7</v>
      </c>
      <c r="AA645" s="106" t="str">
        <f t="shared" si="20"/>
        <v>נ_28_7_104_51</v>
      </c>
      <c r="AB645" s="293">
        <v>2040.6551232801735</v>
      </c>
    </row>
    <row r="646" spans="13:28">
      <c r="M646" s="106">
        <v>50</v>
      </c>
      <c r="N646" s="106" t="s">
        <v>208</v>
      </c>
      <c r="O646" s="106">
        <v>28</v>
      </c>
      <c r="P646" s="106">
        <v>52</v>
      </c>
      <c r="Q646" s="106">
        <v>14</v>
      </c>
      <c r="R646" s="106" t="str">
        <f t="shared" ref="R646:R709" si="21">N646&amp;"_"&amp;O646&amp;"_"&amp;Q646&amp;"_"&amp;P646&amp;"_"&amp;M646</f>
        <v>נ_28_14_52_50</v>
      </c>
      <c r="S646" s="293">
        <v>1799.088783848367</v>
      </c>
      <c r="V646" s="106">
        <v>52</v>
      </c>
      <c r="W646" s="106" t="s">
        <v>208</v>
      </c>
      <c r="X646" s="106">
        <v>28</v>
      </c>
      <c r="Y646" s="106">
        <v>104</v>
      </c>
      <c r="Z646" s="106">
        <v>7</v>
      </c>
      <c r="AA646" s="106" t="str">
        <f t="shared" si="20"/>
        <v>נ_28_7_104_52</v>
      </c>
      <c r="AB646" s="293">
        <v>2147.450387884604</v>
      </c>
    </row>
    <row r="647" spans="13:28">
      <c r="M647" s="106">
        <v>51</v>
      </c>
      <c r="N647" s="106" t="s">
        <v>208</v>
      </c>
      <c r="O647" s="106">
        <v>28</v>
      </c>
      <c r="P647" s="106">
        <v>52</v>
      </c>
      <c r="Q647" s="106">
        <v>14</v>
      </c>
      <c r="R647" s="106" t="str">
        <f t="shared" si="21"/>
        <v>נ_28_14_52_51</v>
      </c>
      <c r="S647" s="293">
        <v>1837.2660049917019</v>
      </c>
      <c r="V647" s="106">
        <v>53</v>
      </c>
      <c r="W647" s="106" t="s">
        <v>208</v>
      </c>
      <c r="X647" s="106">
        <v>28</v>
      </c>
      <c r="Y647" s="106">
        <v>104</v>
      </c>
      <c r="Z647" s="106">
        <v>7</v>
      </c>
      <c r="AA647" s="106" t="str">
        <f t="shared" ref="AA647:AA710" si="22">W647&amp;"_"&amp;X647&amp;"_"&amp;Z647&amp;"_"&amp;Y647&amp;"_"&amp;V647</f>
        <v>נ_28_7_104_53</v>
      </c>
      <c r="AB647" s="293">
        <v>2252.9338315017135</v>
      </c>
    </row>
    <row r="648" spans="13:28">
      <c r="M648" s="106">
        <v>52</v>
      </c>
      <c r="N648" s="106" t="s">
        <v>208</v>
      </c>
      <c r="O648" s="106">
        <v>28</v>
      </c>
      <c r="P648" s="106">
        <v>52</v>
      </c>
      <c r="Q648" s="106">
        <v>14</v>
      </c>
      <c r="R648" s="106" t="str">
        <f t="shared" si="21"/>
        <v>נ_28_14_52_52</v>
      </c>
      <c r="S648" s="293">
        <v>1880.5060350939364</v>
      </c>
      <c r="V648" s="106">
        <v>54</v>
      </c>
      <c r="W648" s="106" t="s">
        <v>208</v>
      </c>
      <c r="X648" s="106">
        <v>28</v>
      </c>
      <c r="Y648" s="106">
        <v>104</v>
      </c>
      <c r="Z648" s="106">
        <v>7</v>
      </c>
      <c r="AA648" s="106" t="str">
        <f t="shared" si="22"/>
        <v>נ_28_7_104_54</v>
      </c>
      <c r="AB648" s="293">
        <v>2355.6694685792581</v>
      </c>
    </row>
    <row r="649" spans="13:28">
      <c r="M649" s="106">
        <v>53</v>
      </c>
      <c r="N649" s="106" t="s">
        <v>208</v>
      </c>
      <c r="O649" s="106">
        <v>28</v>
      </c>
      <c r="P649" s="106">
        <v>52</v>
      </c>
      <c r="Q649" s="106">
        <v>14</v>
      </c>
      <c r="R649" s="106" t="str">
        <f t="shared" si="21"/>
        <v>נ_28_14_52_53</v>
      </c>
      <c r="S649" s="293">
        <v>1925.2503729122182</v>
      </c>
      <c r="V649" s="106">
        <v>55</v>
      </c>
      <c r="W649" s="106" t="s">
        <v>208</v>
      </c>
      <c r="X649" s="106">
        <v>28</v>
      </c>
      <c r="Y649" s="106">
        <v>104</v>
      </c>
      <c r="Z649" s="106">
        <v>7</v>
      </c>
      <c r="AA649" s="106" t="str">
        <f t="shared" si="22"/>
        <v>נ_28_7_104_55</v>
      </c>
      <c r="AB649" s="293">
        <v>2554.4470844033881</v>
      </c>
    </row>
    <row r="650" spans="13:28">
      <c r="M650" s="106">
        <v>54</v>
      </c>
      <c r="N650" s="106" t="s">
        <v>208</v>
      </c>
      <c r="O650" s="106">
        <v>28</v>
      </c>
      <c r="P650" s="106">
        <v>52</v>
      </c>
      <c r="Q650" s="106">
        <v>14</v>
      </c>
      <c r="R650" s="106" t="str">
        <f t="shared" si="21"/>
        <v>נ_28_14_52_54</v>
      </c>
      <c r="S650" s="293">
        <v>1972.1060454413589</v>
      </c>
      <c r="V650" s="106">
        <v>56</v>
      </c>
      <c r="W650" s="106" t="s">
        <v>208</v>
      </c>
      <c r="X650" s="106">
        <v>28</v>
      </c>
      <c r="Y650" s="106">
        <v>104</v>
      </c>
      <c r="Z650" s="106">
        <v>7</v>
      </c>
      <c r="AA650" s="106" t="str">
        <f t="shared" si="22"/>
        <v>נ_28_7_104_56</v>
      </c>
      <c r="AB650" s="293">
        <v>2695.6607095897493</v>
      </c>
    </row>
    <row r="651" spans="13:28">
      <c r="M651" s="106">
        <v>55</v>
      </c>
      <c r="N651" s="106" t="s">
        <v>208</v>
      </c>
      <c r="O651" s="106">
        <v>28</v>
      </c>
      <c r="P651" s="106">
        <v>52</v>
      </c>
      <c r="Q651" s="106">
        <v>14</v>
      </c>
      <c r="R651" s="106" t="str">
        <f t="shared" si="21"/>
        <v>נ_28_14_52_55</v>
      </c>
      <c r="S651" s="293">
        <v>2021.9665518376105</v>
      </c>
      <c r="V651" s="106">
        <v>57</v>
      </c>
      <c r="W651" s="106" t="s">
        <v>208</v>
      </c>
      <c r="X651" s="106">
        <v>28</v>
      </c>
      <c r="Y651" s="106">
        <v>104</v>
      </c>
      <c r="Z651" s="106">
        <v>7</v>
      </c>
      <c r="AA651" s="106" t="str">
        <f t="shared" si="22"/>
        <v>נ_28_7_104_57</v>
      </c>
      <c r="AB651" s="293">
        <v>2974.9561509765799</v>
      </c>
    </row>
    <row r="652" spans="13:28">
      <c r="M652" s="106">
        <v>56</v>
      </c>
      <c r="N652" s="106" t="s">
        <v>208</v>
      </c>
      <c r="O652" s="106">
        <v>28</v>
      </c>
      <c r="P652" s="106">
        <v>52</v>
      </c>
      <c r="Q652" s="106">
        <v>14</v>
      </c>
      <c r="R652" s="106" t="str">
        <f t="shared" si="21"/>
        <v>נ_28_14_52_56</v>
      </c>
      <c r="S652" s="293">
        <v>2069.4857232406821</v>
      </c>
      <c r="V652" s="106">
        <v>58</v>
      </c>
      <c r="W652" s="106" t="s">
        <v>208</v>
      </c>
      <c r="X652" s="106">
        <v>28</v>
      </c>
      <c r="Y652" s="106">
        <v>104</v>
      </c>
      <c r="Z652" s="106">
        <v>7</v>
      </c>
      <c r="AA652" s="106" t="str">
        <f t="shared" si="22"/>
        <v>נ_28_7_104_58</v>
      </c>
      <c r="AB652" s="293">
        <v>3251.5411929626862</v>
      </c>
    </row>
    <row r="653" spans="13:28">
      <c r="M653" s="106">
        <v>57</v>
      </c>
      <c r="N653" s="106" t="s">
        <v>208</v>
      </c>
      <c r="O653" s="106">
        <v>28</v>
      </c>
      <c r="P653" s="106">
        <v>52</v>
      </c>
      <c r="Q653" s="106">
        <v>14</v>
      </c>
      <c r="R653" s="106" t="str">
        <f t="shared" si="21"/>
        <v>נ_28_14_52_57</v>
      </c>
      <c r="S653" s="293">
        <v>2118.5028217718823</v>
      </c>
      <c r="V653" s="106">
        <v>59</v>
      </c>
      <c r="W653" s="106" t="s">
        <v>208</v>
      </c>
      <c r="X653" s="106">
        <v>28</v>
      </c>
      <c r="Y653" s="106">
        <v>104</v>
      </c>
      <c r="Z653" s="106">
        <v>7</v>
      </c>
      <c r="AA653" s="106" t="str">
        <f t="shared" si="22"/>
        <v>נ_28_7_104_59</v>
      </c>
      <c r="AB653" s="293">
        <v>3234.1474388750912</v>
      </c>
    </row>
    <row r="654" spans="13:28">
      <c r="M654" s="106">
        <v>58</v>
      </c>
      <c r="N654" s="106" t="s">
        <v>208</v>
      </c>
      <c r="O654" s="106">
        <v>28</v>
      </c>
      <c r="P654" s="106">
        <v>52</v>
      </c>
      <c r="Q654" s="106">
        <v>14</v>
      </c>
      <c r="R654" s="106" t="str">
        <f t="shared" si="21"/>
        <v>נ_28_14_52_58</v>
      </c>
      <c r="S654" s="293">
        <v>2159.1612368232918</v>
      </c>
      <c r="V654" s="106">
        <v>60</v>
      </c>
      <c r="W654" s="106" t="s">
        <v>208</v>
      </c>
      <c r="X654" s="106">
        <v>28</v>
      </c>
      <c r="Y654" s="106">
        <v>104</v>
      </c>
      <c r="Z654" s="106">
        <v>7</v>
      </c>
      <c r="AA654" s="106" t="str">
        <f t="shared" si="22"/>
        <v>נ_28_7_104_60</v>
      </c>
      <c r="AB654" s="293">
        <v>3453.0331780358142</v>
      </c>
    </row>
    <row r="655" spans="13:28">
      <c r="M655" s="106">
        <v>59</v>
      </c>
      <c r="N655" s="106" t="s">
        <v>208</v>
      </c>
      <c r="O655" s="106">
        <v>28</v>
      </c>
      <c r="P655" s="106">
        <v>52</v>
      </c>
      <c r="Q655" s="106">
        <v>14</v>
      </c>
      <c r="R655" s="106" t="str">
        <f t="shared" si="21"/>
        <v>נ_28_14_52_59</v>
      </c>
      <c r="S655" s="293">
        <v>2189.3190904528001</v>
      </c>
      <c r="V655" s="106">
        <v>61</v>
      </c>
      <c r="W655" s="106" t="s">
        <v>208</v>
      </c>
      <c r="X655" s="106">
        <v>28</v>
      </c>
      <c r="Y655" s="106">
        <v>104</v>
      </c>
      <c r="Z655" s="106">
        <v>7</v>
      </c>
      <c r="AA655" s="106" t="str">
        <f t="shared" si="22"/>
        <v>נ_28_7_104_61</v>
      </c>
      <c r="AB655" s="293">
        <v>3565.4849609852431</v>
      </c>
    </row>
    <row r="656" spans="13:28">
      <c r="M656" s="106">
        <v>60</v>
      </c>
      <c r="N656" s="106" t="s">
        <v>208</v>
      </c>
      <c r="O656" s="106">
        <v>28</v>
      </c>
      <c r="P656" s="106">
        <v>52</v>
      </c>
      <c r="Q656" s="106">
        <v>14</v>
      </c>
      <c r="R656" s="106" t="str">
        <f t="shared" si="21"/>
        <v>נ_28_14_52_60</v>
      </c>
      <c r="S656" s="293">
        <v>2233.2890514415571</v>
      </c>
      <c r="V656" s="106">
        <v>62</v>
      </c>
      <c r="W656" s="106" t="s">
        <v>208</v>
      </c>
      <c r="X656" s="106">
        <v>28</v>
      </c>
      <c r="Y656" s="106">
        <v>104</v>
      </c>
      <c r="Z656" s="106">
        <v>7</v>
      </c>
      <c r="AA656" s="106" t="str">
        <f t="shared" si="22"/>
        <v>נ_28_7_104_62</v>
      </c>
      <c r="AB656" s="293">
        <v>3662.9727371434851</v>
      </c>
    </row>
    <row r="657" spans="13:28">
      <c r="M657" s="106">
        <v>61</v>
      </c>
      <c r="N657" s="106" t="s">
        <v>208</v>
      </c>
      <c r="O657" s="106">
        <v>28</v>
      </c>
      <c r="P657" s="106">
        <v>52</v>
      </c>
      <c r="Q657" s="106">
        <v>14</v>
      </c>
      <c r="R657" s="106" t="str">
        <f t="shared" si="21"/>
        <v>נ_28_14_52_61</v>
      </c>
      <c r="S657" s="293">
        <v>2272.3682421825006</v>
      </c>
      <c r="V657" s="106">
        <v>63</v>
      </c>
      <c r="W657" s="106" t="s">
        <v>208</v>
      </c>
      <c r="X657" s="106">
        <v>28</v>
      </c>
      <c r="Y657" s="106">
        <v>104</v>
      </c>
      <c r="Z657" s="106">
        <v>7</v>
      </c>
      <c r="AA657" s="106" t="str">
        <f t="shared" si="22"/>
        <v>נ_28_7_104_63</v>
      </c>
      <c r="AB657" s="293">
        <v>3709.7344312824789</v>
      </c>
    </row>
    <row r="658" spans="13:28">
      <c r="M658" s="106">
        <v>62</v>
      </c>
      <c r="N658" s="106" t="s">
        <v>208</v>
      </c>
      <c r="O658" s="106">
        <v>28</v>
      </c>
      <c r="P658" s="106">
        <v>52</v>
      </c>
      <c r="Q658" s="106">
        <v>14</v>
      </c>
      <c r="R658" s="106" t="str">
        <f t="shared" si="21"/>
        <v>נ_28_14_52_62</v>
      </c>
      <c r="S658" s="293">
        <v>2312.2328578112697</v>
      </c>
      <c r="V658" s="106">
        <v>64</v>
      </c>
      <c r="W658" s="106" t="s">
        <v>208</v>
      </c>
      <c r="X658" s="106">
        <v>28</v>
      </c>
      <c r="Y658" s="106">
        <v>104</v>
      </c>
      <c r="Z658" s="106">
        <v>7</v>
      </c>
      <c r="AA658" s="106" t="str">
        <f t="shared" si="22"/>
        <v>נ_28_7_104_64</v>
      </c>
      <c r="AB658" s="293">
        <v>3834.7710073846529</v>
      </c>
    </row>
    <row r="659" spans="13:28">
      <c r="M659" s="106">
        <v>63</v>
      </c>
      <c r="N659" s="106" t="s">
        <v>208</v>
      </c>
      <c r="O659" s="106">
        <v>28</v>
      </c>
      <c r="P659" s="106">
        <v>52</v>
      </c>
      <c r="Q659" s="106">
        <v>14</v>
      </c>
      <c r="R659" s="106" t="str">
        <f t="shared" si="21"/>
        <v>נ_28_14_52_63</v>
      </c>
      <c r="S659" s="293">
        <v>2356.2175324649588</v>
      </c>
      <c r="V659" s="106">
        <v>65</v>
      </c>
      <c r="W659" s="106" t="s">
        <v>208</v>
      </c>
      <c r="X659" s="106">
        <v>28</v>
      </c>
      <c r="Y659" s="106">
        <v>104</v>
      </c>
      <c r="Z659" s="106">
        <v>7</v>
      </c>
      <c r="AA659" s="106" t="str">
        <f t="shared" si="22"/>
        <v>נ_28_7_104_65</v>
      </c>
      <c r="AB659" s="293">
        <v>3939.8992376659535</v>
      </c>
    </row>
    <row r="660" spans="13:28">
      <c r="M660" s="106">
        <v>64</v>
      </c>
      <c r="N660" s="106" t="s">
        <v>208</v>
      </c>
      <c r="O660" s="106">
        <v>28</v>
      </c>
      <c r="P660" s="106">
        <v>52</v>
      </c>
      <c r="Q660" s="106">
        <v>14</v>
      </c>
      <c r="R660" s="106" t="str">
        <f t="shared" si="21"/>
        <v>נ_28_14_52_64</v>
      </c>
      <c r="S660" s="293">
        <v>2419.4898718048253</v>
      </c>
      <c r="V660" s="106">
        <v>66</v>
      </c>
      <c r="W660" s="106" t="s">
        <v>208</v>
      </c>
      <c r="X660" s="106">
        <v>28</v>
      </c>
      <c r="Y660" s="106">
        <v>104</v>
      </c>
      <c r="Z660" s="106">
        <v>7</v>
      </c>
      <c r="AA660" s="106" t="str">
        <f t="shared" si="22"/>
        <v>נ_28_7_104_66</v>
      </c>
      <c r="AB660" s="293">
        <v>2213.0364325942105</v>
      </c>
    </row>
    <row r="661" spans="13:28">
      <c r="M661" s="106">
        <v>65</v>
      </c>
      <c r="N661" s="106" t="s">
        <v>208</v>
      </c>
      <c r="O661" s="106">
        <v>28</v>
      </c>
      <c r="P661" s="106">
        <v>52</v>
      </c>
      <c r="Q661" s="106">
        <v>14</v>
      </c>
      <c r="R661" s="106" t="str">
        <f t="shared" si="21"/>
        <v>נ_28_14_52_65</v>
      </c>
      <c r="S661" s="293">
        <v>2507.438561012747</v>
      </c>
      <c r="V661" s="106">
        <v>21</v>
      </c>
      <c r="W661" s="106" t="s">
        <v>207</v>
      </c>
      <c r="X661" s="106">
        <v>28</v>
      </c>
      <c r="Y661" s="106">
        <v>52</v>
      </c>
      <c r="Z661" s="106">
        <v>7</v>
      </c>
      <c r="AA661" s="106" t="str">
        <f t="shared" si="22"/>
        <v>ז_28_7_52_21</v>
      </c>
      <c r="AB661" s="293">
        <v>148.10932185991635</v>
      </c>
    </row>
    <row r="662" spans="13:28">
      <c r="M662" s="106">
        <v>66</v>
      </c>
      <c r="N662" s="106" t="s">
        <v>208</v>
      </c>
      <c r="O662" s="106">
        <v>28</v>
      </c>
      <c r="P662" s="106">
        <v>52</v>
      </c>
      <c r="Q662" s="106">
        <v>14</v>
      </c>
      <c r="R662" s="106" t="str">
        <f t="shared" si="21"/>
        <v>נ_28_14_52_66</v>
      </c>
      <c r="S662" s="293">
        <v>2155.7447609669548</v>
      </c>
      <c r="V662" s="106">
        <v>22</v>
      </c>
      <c r="W662" s="106" t="s">
        <v>207</v>
      </c>
      <c r="X662" s="106">
        <v>28</v>
      </c>
      <c r="Y662" s="106">
        <v>52</v>
      </c>
      <c r="Z662" s="106">
        <v>7</v>
      </c>
      <c r="AA662" s="106" t="str">
        <f t="shared" si="22"/>
        <v>ז_28_7_52_22</v>
      </c>
      <c r="AB662" s="293">
        <v>188.78379314909807</v>
      </c>
    </row>
    <row r="663" spans="13:28">
      <c r="M663" s="106">
        <v>20</v>
      </c>
      <c r="N663" s="106" t="s">
        <v>207</v>
      </c>
      <c r="O663" s="106">
        <v>28</v>
      </c>
      <c r="P663" s="106">
        <v>104</v>
      </c>
      <c r="Q663" s="106">
        <v>14</v>
      </c>
      <c r="R663" s="106" t="str">
        <f t="shared" si="21"/>
        <v>ז_28_14_104_20</v>
      </c>
      <c r="S663" s="293">
        <v>1392.879506250287</v>
      </c>
      <c r="V663" s="106">
        <v>23</v>
      </c>
      <c r="W663" s="106" t="s">
        <v>207</v>
      </c>
      <c r="X663" s="106">
        <v>28</v>
      </c>
      <c r="Y663" s="106">
        <v>52</v>
      </c>
      <c r="Z663" s="106">
        <v>7</v>
      </c>
      <c r="AA663" s="106" t="str">
        <f t="shared" si="22"/>
        <v>ז_28_7_52_23</v>
      </c>
      <c r="AB663" s="293">
        <v>253.91754835320356</v>
      </c>
    </row>
    <row r="664" spans="13:28">
      <c r="M664" s="106">
        <v>21</v>
      </c>
      <c r="N664" s="106" t="s">
        <v>207</v>
      </c>
      <c r="O664" s="106">
        <v>28</v>
      </c>
      <c r="P664" s="106">
        <v>104</v>
      </c>
      <c r="Q664" s="106">
        <v>14</v>
      </c>
      <c r="R664" s="106" t="str">
        <f t="shared" si="21"/>
        <v>ז_28_14_104_21</v>
      </c>
      <c r="S664" s="293">
        <v>1437.6193871400851</v>
      </c>
      <c r="V664" s="106">
        <v>24</v>
      </c>
      <c r="W664" s="106" t="s">
        <v>207</v>
      </c>
      <c r="X664" s="106">
        <v>28</v>
      </c>
      <c r="Y664" s="106">
        <v>52</v>
      </c>
      <c r="Z664" s="106">
        <v>7</v>
      </c>
      <c r="AA664" s="106" t="str">
        <f t="shared" si="22"/>
        <v>ז_28_7_52_24</v>
      </c>
      <c r="AB664" s="293">
        <v>291.11736175500278</v>
      </c>
    </row>
    <row r="665" spans="13:28">
      <c r="M665" s="106">
        <v>22</v>
      </c>
      <c r="N665" s="106" t="s">
        <v>207</v>
      </c>
      <c r="O665" s="106">
        <v>28</v>
      </c>
      <c r="P665" s="106">
        <v>104</v>
      </c>
      <c r="Q665" s="106">
        <v>14</v>
      </c>
      <c r="R665" s="106" t="str">
        <f t="shared" si="21"/>
        <v>ז_28_14_104_22</v>
      </c>
      <c r="S665" s="293">
        <v>1484.5846806356524</v>
      </c>
      <c r="V665" s="106">
        <v>25</v>
      </c>
      <c r="W665" s="106" t="s">
        <v>207</v>
      </c>
      <c r="X665" s="106">
        <v>28</v>
      </c>
      <c r="Y665" s="106">
        <v>52</v>
      </c>
      <c r="Z665" s="106">
        <v>7</v>
      </c>
      <c r="AA665" s="106" t="str">
        <f t="shared" si="22"/>
        <v>ז_28_7_52_25</v>
      </c>
      <c r="AB665" s="293">
        <v>406.44599316324752</v>
      </c>
    </row>
    <row r="666" spans="13:28">
      <c r="M666" s="106">
        <v>23</v>
      </c>
      <c r="N666" s="106" t="s">
        <v>207</v>
      </c>
      <c r="O666" s="106">
        <v>28</v>
      </c>
      <c r="P666" s="106">
        <v>104</v>
      </c>
      <c r="Q666" s="106">
        <v>14</v>
      </c>
      <c r="R666" s="106" t="str">
        <f t="shared" si="21"/>
        <v>ז_28_14_104_23</v>
      </c>
      <c r="S666" s="293">
        <v>1532.1959524529486</v>
      </c>
      <c r="V666" s="106">
        <v>26</v>
      </c>
      <c r="W666" s="106" t="s">
        <v>207</v>
      </c>
      <c r="X666" s="106">
        <v>28</v>
      </c>
      <c r="Y666" s="106">
        <v>52</v>
      </c>
      <c r="Z666" s="106">
        <v>7</v>
      </c>
      <c r="AA666" s="106" t="str">
        <f t="shared" si="22"/>
        <v>ז_28_7_52_26</v>
      </c>
      <c r="AB666" s="293">
        <v>445.80169872510737</v>
      </c>
    </row>
    <row r="667" spans="13:28">
      <c r="M667" s="106">
        <v>24</v>
      </c>
      <c r="N667" s="106" t="s">
        <v>207</v>
      </c>
      <c r="O667" s="106">
        <v>28</v>
      </c>
      <c r="P667" s="106">
        <v>104</v>
      </c>
      <c r="Q667" s="106">
        <v>14</v>
      </c>
      <c r="R667" s="106" t="str">
        <f t="shared" si="21"/>
        <v>ז_28_14_104_24</v>
      </c>
      <c r="S667" s="293">
        <v>1579.4245057892515</v>
      </c>
      <c r="V667" s="106">
        <v>27</v>
      </c>
      <c r="W667" s="106" t="s">
        <v>207</v>
      </c>
      <c r="X667" s="106">
        <v>28</v>
      </c>
      <c r="Y667" s="106">
        <v>52</v>
      </c>
      <c r="Z667" s="106">
        <v>7</v>
      </c>
      <c r="AA667" s="106" t="str">
        <f t="shared" si="22"/>
        <v>ז_28_7_52_27</v>
      </c>
      <c r="AB667" s="293">
        <v>546.64174161608491</v>
      </c>
    </row>
    <row r="668" spans="13:28">
      <c r="M668" s="106">
        <v>25</v>
      </c>
      <c r="N668" s="106" t="s">
        <v>207</v>
      </c>
      <c r="O668" s="106">
        <v>28</v>
      </c>
      <c r="P668" s="106">
        <v>104</v>
      </c>
      <c r="Q668" s="106">
        <v>14</v>
      </c>
      <c r="R668" s="106" t="str">
        <f t="shared" si="21"/>
        <v>ז_28_14_104_25</v>
      </c>
      <c r="S668" s="293">
        <v>1627.6393253330432</v>
      </c>
      <c r="V668" s="106">
        <v>28</v>
      </c>
      <c r="W668" s="106" t="s">
        <v>207</v>
      </c>
      <c r="X668" s="106">
        <v>28</v>
      </c>
      <c r="Y668" s="106">
        <v>52</v>
      </c>
      <c r="Z668" s="106">
        <v>7</v>
      </c>
      <c r="AA668" s="106" t="str">
        <f t="shared" si="22"/>
        <v>ז_28_7_52_28</v>
      </c>
      <c r="AB668" s="293">
        <v>578.75813710385023</v>
      </c>
    </row>
    <row r="669" spans="13:28">
      <c r="M669" s="106">
        <v>26</v>
      </c>
      <c r="N669" s="106" t="s">
        <v>207</v>
      </c>
      <c r="O669" s="106">
        <v>28</v>
      </c>
      <c r="P669" s="106">
        <v>104</v>
      </c>
      <c r="Q669" s="106">
        <v>14</v>
      </c>
      <c r="R669" s="106" t="str">
        <f t="shared" si="21"/>
        <v>ז_28_14_104_26</v>
      </c>
      <c r="S669" s="293">
        <v>1673.3085070711963</v>
      </c>
      <c r="V669" s="106">
        <v>29</v>
      </c>
      <c r="W669" s="106" t="s">
        <v>207</v>
      </c>
      <c r="X669" s="106">
        <v>28</v>
      </c>
      <c r="Y669" s="106">
        <v>52</v>
      </c>
      <c r="Z669" s="106">
        <v>7</v>
      </c>
      <c r="AA669" s="106" t="str">
        <f t="shared" si="22"/>
        <v>ז_28_7_52_29</v>
      </c>
      <c r="AB669" s="293">
        <v>725.58945304391739</v>
      </c>
    </row>
    <row r="670" spans="13:28">
      <c r="M670" s="106">
        <v>27</v>
      </c>
      <c r="N670" s="106" t="s">
        <v>207</v>
      </c>
      <c r="O670" s="106">
        <v>28</v>
      </c>
      <c r="P670" s="106">
        <v>104</v>
      </c>
      <c r="Q670" s="106">
        <v>14</v>
      </c>
      <c r="R670" s="106" t="str">
        <f t="shared" si="21"/>
        <v>ז_28_14_104_27</v>
      </c>
      <c r="S670" s="293">
        <v>1719.8866609349395</v>
      </c>
      <c r="V670" s="106">
        <v>30</v>
      </c>
      <c r="W670" s="106" t="s">
        <v>207</v>
      </c>
      <c r="X670" s="106">
        <v>28</v>
      </c>
      <c r="Y670" s="106">
        <v>52</v>
      </c>
      <c r="Z670" s="106">
        <v>7</v>
      </c>
      <c r="AA670" s="106" t="str">
        <f t="shared" si="22"/>
        <v>ז_28_7_52_30</v>
      </c>
      <c r="AB670" s="293">
        <v>812.11104723154619</v>
      </c>
    </row>
    <row r="671" spans="13:28">
      <c r="M671" s="106">
        <v>28</v>
      </c>
      <c r="N671" s="106" t="s">
        <v>207</v>
      </c>
      <c r="O671" s="106">
        <v>28</v>
      </c>
      <c r="P671" s="106">
        <v>104</v>
      </c>
      <c r="Q671" s="106">
        <v>14</v>
      </c>
      <c r="R671" s="106" t="str">
        <f t="shared" si="21"/>
        <v>ז_28_14_104_28</v>
      </c>
      <c r="S671" s="293">
        <v>1764.5443584213588</v>
      </c>
      <c r="V671" s="106">
        <v>31</v>
      </c>
      <c r="W671" s="106" t="s">
        <v>207</v>
      </c>
      <c r="X671" s="106">
        <v>28</v>
      </c>
      <c r="Y671" s="106">
        <v>52</v>
      </c>
      <c r="Z671" s="106">
        <v>7</v>
      </c>
      <c r="AA671" s="106" t="str">
        <f t="shared" si="22"/>
        <v>ז_28_7_52_31</v>
      </c>
      <c r="AB671" s="293">
        <v>880.40809970306577</v>
      </c>
    </row>
    <row r="672" spans="13:28">
      <c r="M672" s="106">
        <v>29</v>
      </c>
      <c r="N672" s="106" t="s">
        <v>207</v>
      </c>
      <c r="O672" s="106">
        <v>28</v>
      </c>
      <c r="P672" s="106">
        <v>104</v>
      </c>
      <c r="Q672" s="106">
        <v>14</v>
      </c>
      <c r="R672" s="106" t="str">
        <f t="shared" si="21"/>
        <v>ז_28_14_104_29</v>
      </c>
      <c r="S672" s="293">
        <v>1810.3915530506501</v>
      </c>
      <c r="V672" s="106">
        <v>32</v>
      </c>
      <c r="W672" s="106" t="s">
        <v>207</v>
      </c>
      <c r="X672" s="106">
        <v>28</v>
      </c>
      <c r="Y672" s="106">
        <v>52</v>
      </c>
      <c r="Z672" s="106">
        <v>7</v>
      </c>
      <c r="AA672" s="106" t="str">
        <f t="shared" si="22"/>
        <v>ז_28_7_52_32</v>
      </c>
      <c r="AB672" s="293">
        <v>930.55655873115688</v>
      </c>
    </row>
    <row r="673" spans="13:28">
      <c r="M673" s="106">
        <v>30</v>
      </c>
      <c r="N673" s="106" t="s">
        <v>207</v>
      </c>
      <c r="O673" s="106">
        <v>28</v>
      </c>
      <c r="P673" s="106">
        <v>104</v>
      </c>
      <c r="Q673" s="106">
        <v>14</v>
      </c>
      <c r="R673" s="106" t="str">
        <f t="shared" si="21"/>
        <v>ז_28_14_104_30</v>
      </c>
      <c r="S673" s="293">
        <v>1851.9649538387555</v>
      </c>
      <c r="V673" s="106">
        <v>33</v>
      </c>
      <c r="W673" s="106" t="s">
        <v>207</v>
      </c>
      <c r="X673" s="106">
        <v>28</v>
      </c>
      <c r="Y673" s="106">
        <v>52</v>
      </c>
      <c r="Z673" s="106">
        <v>7</v>
      </c>
      <c r="AA673" s="106" t="str">
        <f t="shared" si="22"/>
        <v>ז_28_7_52_33</v>
      </c>
      <c r="AB673" s="293">
        <v>962.70387767613056</v>
      </c>
    </row>
    <row r="674" spans="13:28">
      <c r="M674" s="106">
        <v>31</v>
      </c>
      <c r="N674" s="106" t="s">
        <v>207</v>
      </c>
      <c r="O674" s="106">
        <v>28</v>
      </c>
      <c r="P674" s="106">
        <v>104</v>
      </c>
      <c r="Q674" s="106">
        <v>14</v>
      </c>
      <c r="R674" s="106" t="str">
        <f t="shared" si="21"/>
        <v>ז_28_14_104_31</v>
      </c>
      <c r="S674" s="293">
        <v>1891.8075655272066</v>
      </c>
      <c r="V674" s="106">
        <v>34</v>
      </c>
      <c r="W674" s="106" t="s">
        <v>207</v>
      </c>
      <c r="X674" s="106">
        <v>28</v>
      </c>
      <c r="Y674" s="106">
        <v>52</v>
      </c>
      <c r="Z674" s="106">
        <v>7</v>
      </c>
      <c r="AA674" s="106" t="str">
        <f t="shared" si="22"/>
        <v>ז_28_7_52_34</v>
      </c>
      <c r="AB674" s="293">
        <v>987.16023082698268</v>
      </c>
    </row>
    <row r="675" spans="13:28">
      <c r="M675" s="106">
        <v>32</v>
      </c>
      <c r="N675" s="106" t="s">
        <v>207</v>
      </c>
      <c r="O675" s="106">
        <v>28</v>
      </c>
      <c r="P675" s="106">
        <v>104</v>
      </c>
      <c r="Q675" s="106">
        <v>14</v>
      </c>
      <c r="R675" s="106" t="str">
        <f t="shared" si="21"/>
        <v>ז_28_14_104_32</v>
      </c>
      <c r="S675" s="293">
        <v>1930.5869908983323</v>
      </c>
      <c r="V675" s="106">
        <v>35</v>
      </c>
      <c r="W675" s="106" t="s">
        <v>207</v>
      </c>
      <c r="X675" s="106">
        <v>28</v>
      </c>
      <c r="Y675" s="106">
        <v>52</v>
      </c>
      <c r="Z675" s="106">
        <v>7</v>
      </c>
      <c r="AA675" s="106" t="str">
        <f t="shared" si="22"/>
        <v>ז_28_7_52_35</v>
      </c>
      <c r="AB675" s="293">
        <v>1014.7857286229078</v>
      </c>
    </row>
    <row r="676" spans="13:28">
      <c r="M676" s="106">
        <v>33</v>
      </c>
      <c r="N676" s="106" t="s">
        <v>207</v>
      </c>
      <c r="O676" s="106">
        <v>28</v>
      </c>
      <c r="P676" s="106">
        <v>104</v>
      </c>
      <c r="Q676" s="106">
        <v>14</v>
      </c>
      <c r="R676" s="106" t="str">
        <f t="shared" si="21"/>
        <v>ז_28_14_104_33</v>
      </c>
      <c r="S676" s="293">
        <v>1969.0253781956349</v>
      </c>
      <c r="V676" s="106">
        <v>36</v>
      </c>
      <c r="W676" s="106" t="s">
        <v>207</v>
      </c>
      <c r="X676" s="106">
        <v>28</v>
      </c>
      <c r="Y676" s="106">
        <v>52</v>
      </c>
      <c r="Z676" s="106">
        <v>7</v>
      </c>
      <c r="AA676" s="106" t="str">
        <f t="shared" si="22"/>
        <v>ז_28_7_52_36</v>
      </c>
      <c r="AB676" s="293">
        <v>1035.0699920376258</v>
      </c>
    </row>
    <row r="677" spans="13:28">
      <c r="M677" s="106">
        <v>34</v>
      </c>
      <c r="N677" s="106" t="s">
        <v>207</v>
      </c>
      <c r="O677" s="106">
        <v>28</v>
      </c>
      <c r="P677" s="106">
        <v>104</v>
      </c>
      <c r="Q677" s="106">
        <v>14</v>
      </c>
      <c r="R677" s="106" t="str">
        <f t="shared" si="21"/>
        <v>ז_28_14_104_34</v>
      </c>
      <c r="S677" s="293">
        <v>2007.9185567642371</v>
      </c>
      <c r="V677" s="106">
        <v>37</v>
      </c>
      <c r="W677" s="106" t="s">
        <v>207</v>
      </c>
      <c r="X677" s="106">
        <v>28</v>
      </c>
      <c r="Y677" s="106">
        <v>52</v>
      </c>
      <c r="Z677" s="106">
        <v>7</v>
      </c>
      <c r="AA677" s="106" t="str">
        <f t="shared" si="22"/>
        <v>ז_28_7_52_37</v>
      </c>
      <c r="AB677" s="293">
        <v>1059.1079903107463</v>
      </c>
    </row>
    <row r="678" spans="13:28">
      <c r="M678" s="106">
        <v>35</v>
      </c>
      <c r="N678" s="106" t="s">
        <v>207</v>
      </c>
      <c r="O678" s="106">
        <v>28</v>
      </c>
      <c r="P678" s="106">
        <v>104</v>
      </c>
      <c r="Q678" s="106">
        <v>14</v>
      </c>
      <c r="R678" s="106" t="str">
        <f t="shared" si="21"/>
        <v>ז_28_14_104_35</v>
      </c>
      <c r="S678" s="293">
        <v>2047.6185113928284</v>
      </c>
      <c r="V678" s="106">
        <v>38</v>
      </c>
      <c r="W678" s="106" t="s">
        <v>207</v>
      </c>
      <c r="X678" s="106">
        <v>28</v>
      </c>
      <c r="Y678" s="106">
        <v>52</v>
      </c>
      <c r="Z678" s="106">
        <v>7</v>
      </c>
      <c r="AA678" s="106" t="str">
        <f t="shared" si="22"/>
        <v>ז_28_7_52_38</v>
      </c>
      <c r="AB678" s="293">
        <v>1063.8863075279426</v>
      </c>
    </row>
    <row r="679" spans="13:28">
      <c r="M679" s="106">
        <v>36</v>
      </c>
      <c r="N679" s="106" t="s">
        <v>207</v>
      </c>
      <c r="O679" s="106">
        <v>28</v>
      </c>
      <c r="P679" s="106">
        <v>104</v>
      </c>
      <c r="Q679" s="106">
        <v>14</v>
      </c>
      <c r="R679" s="106" t="str">
        <f t="shared" si="21"/>
        <v>ז_28_14_104_36</v>
      </c>
      <c r="S679" s="293">
        <v>2087.9329142400602</v>
      </c>
      <c r="V679" s="106">
        <v>39</v>
      </c>
      <c r="W679" s="106" t="s">
        <v>207</v>
      </c>
      <c r="X679" s="106">
        <v>28</v>
      </c>
      <c r="Y679" s="106">
        <v>52</v>
      </c>
      <c r="Z679" s="106">
        <v>7</v>
      </c>
      <c r="AA679" s="106" t="str">
        <f t="shared" si="22"/>
        <v>ז_28_7_52_39</v>
      </c>
      <c r="AB679" s="293">
        <v>1074.6270288785809</v>
      </c>
    </row>
    <row r="680" spans="13:28">
      <c r="M680" s="106">
        <v>37</v>
      </c>
      <c r="N680" s="106" t="s">
        <v>207</v>
      </c>
      <c r="O680" s="106">
        <v>28</v>
      </c>
      <c r="P680" s="106">
        <v>104</v>
      </c>
      <c r="Q680" s="106">
        <v>14</v>
      </c>
      <c r="R680" s="106" t="str">
        <f t="shared" si="21"/>
        <v>ז_28_14_104_37</v>
      </c>
      <c r="S680" s="293">
        <v>2129.2584621460601</v>
      </c>
      <c r="V680" s="106">
        <v>40</v>
      </c>
      <c r="W680" s="106" t="s">
        <v>207</v>
      </c>
      <c r="X680" s="106">
        <v>28</v>
      </c>
      <c r="Y680" s="106">
        <v>52</v>
      </c>
      <c r="Z680" s="106">
        <v>7</v>
      </c>
      <c r="AA680" s="106" t="str">
        <f t="shared" si="22"/>
        <v>ז_28_7_52_40</v>
      </c>
      <c r="AB680" s="293">
        <v>1082.6445872527504</v>
      </c>
    </row>
    <row r="681" spans="13:28">
      <c r="M681" s="106">
        <v>38</v>
      </c>
      <c r="N681" s="106" t="s">
        <v>207</v>
      </c>
      <c r="O681" s="106">
        <v>28</v>
      </c>
      <c r="P681" s="106">
        <v>104</v>
      </c>
      <c r="Q681" s="106">
        <v>14</v>
      </c>
      <c r="R681" s="106" t="str">
        <f t="shared" si="21"/>
        <v>ז_28_14_104_38</v>
      </c>
      <c r="S681" s="293">
        <v>2171.4070836540864</v>
      </c>
      <c r="V681" s="106">
        <v>41</v>
      </c>
      <c r="W681" s="106" t="s">
        <v>207</v>
      </c>
      <c r="X681" s="106">
        <v>28</v>
      </c>
      <c r="Y681" s="106">
        <v>52</v>
      </c>
      <c r="Z681" s="106">
        <v>7</v>
      </c>
      <c r="AA681" s="106" t="str">
        <f t="shared" si="22"/>
        <v>ז_28_7_52_41</v>
      </c>
      <c r="AB681" s="293">
        <v>1099.9051125582109</v>
      </c>
    </row>
    <row r="682" spans="13:28">
      <c r="M682" s="106">
        <v>39</v>
      </c>
      <c r="N682" s="106" t="s">
        <v>207</v>
      </c>
      <c r="O682" s="106">
        <v>28</v>
      </c>
      <c r="P682" s="106">
        <v>104</v>
      </c>
      <c r="Q682" s="106">
        <v>14</v>
      </c>
      <c r="R682" s="106" t="str">
        <f t="shared" si="21"/>
        <v>ז_28_14_104_39</v>
      </c>
      <c r="S682" s="293">
        <v>2215.6084408237202</v>
      </c>
      <c r="V682" s="106">
        <v>42</v>
      </c>
      <c r="W682" s="106" t="s">
        <v>207</v>
      </c>
      <c r="X682" s="106">
        <v>28</v>
      </c>
      <c r="Y682" s="106">
        <v>52</v>
      </c>
      <c r="Z682" s="106">
        <v>7</v>
      </c>
      <c r="AA682" s="106" t="str">
        <f t="shared" si="22"/>
        <v>ז_28_7_52_42</v>
      </c>
      <c r="AB682" s="293">
        <v>1092.3132836993102</v>
      </c>
    </row>
    <row r="683" spans="13:28">
      <c r="M683" s="106">
        <v>40</v>
      </c>
      <c r="N683" s="106" t="s">
        <v>207</v>
      </c>
      <c r="O683" s="106">
        <v>28</v>
      </c>
      <c r="P683" s="106">
        <v>104</v>
      </c>
      <c r="Q683" s="106">
        <v>14</v>
      </c>
      <c r="R683" s="106" t="str">
        <f t="shared" si="21"/>
        <v>ז_28_14_104_40</v>
      </c>
      <c r="S683" s="293">
        <v>2261.6896608288735</v>
      </c>
      <c r="V683" s="106">
        <v>43</v>
      </c>
      <c r="W683" s="106" t="s">
        <v>207</v>
      </c>
      <c r="X683" s="106">
        <v>28</v>
      </c>
      <c r="Y683" s="106">
        <v>52</v>
      </c>
      <c r="Z683" s="106">
        <v>7</v>
      </c>
      <c r="AA683" s="106" t="str">
        <f t="shared" si="22"/>
        <v>ז_28_7_52_43</v>
      </c>
      <c r="AB683" s="293">
        <v>1120.7006003526158</v>
      </c>
    </row>
    <row r="684" spans="13:28">
      <c r="M684" s="106">
        <v>41</v>
      </c>
      <c r="N684" s="106" t="s">
        <v>207</v>
      </c>
      <c r="O684" s="106">
        <v>28</v>
      </c>
      <c r="P684" s="106">
        <v>104</v>
      </c>
      <c r="Q684" s="106">
        <v>14</v>
      </c>
      <c r="R684" s="106" t="str">
        <f t="shared" si="21"/>
        <v>ז_28_14_104_41</v>
      </c>
      <c r="S684" s="293">
        <v>2310.0468717679432</v>
      </c>
      <c r="V684" s="106">
        <v>44</v>
      </c>
      <c r="W684" s="106" t="s">
        <v>207</v>
      </c>
      <c r="X684" s="106">
        <v>28</v>
      </c>
      <c r="Y684" s="106">
        <v>52</v>
      </c>
      <c r="Z684" s="106">
        <v>7</v>
      </c>
      <c r="AA684" s="106" t="str">
        <f t="shared" si="22"/>
        <v>ז_28_7_52_44</v>
      </c>
      <c r="AB684" s="293">
        <v>1150.1476339606559</v>
      </c>
    </row>
    <row r="685" spans="13:28">
      <c r="M685" s="106">
        <v>42</v>
      </c>
      <c r="N685" s="106" t="s">
        <v>207</v>
      </c>
      <c r="O685" s="106">
        <v>28</v>
      </c>
      <c r="P685" s="106">
        <v>104</v>
      </c>
      <c r="Q685" s="106">
        <v>14</v>
      </c>
      <c r="R685" s="106" t="str">
        <f t="shared" si="21"/>
        <v>ז_28_14_104_42</v>
      </c>
      <c r="S685" s="293">
        <v>2360.0007226663547</v>
      </c>
      <c r="V685" s="106">
        <v>45</v>
      </c>
      <c r="W685" s="106" t="s">
        <v>207</v>
      </c>
      <c r="X685" s="106">
        <v>28</v>
      </c>
      <c r="Y685" s="106">
        <v>52</v>
      </c>
      <c r="Z685" s="106">
        <v>7</v>
      </c>
      <c r="AA685" s="106" t="str">
        <f t="shared" si="22"/>
        <v>ז_28_7_52_45</v>
      </c>
      <c r="AB685" s="293">
        <v>1176.8030531968259</v>
      </c>
    </row>
    <row r="686" spans="13:28">
      <c r="M686" s="106">
        <v>43</v>
      </c>
      <c r="N686" s="106" t="s">
        <v>207</v>
      </c>
      <c r="O686" s="106">
        <v>28</v>
      </c>
      <c r="P686" s="106">
        <v>104</v>
      </c>
      <c r="Q686" s="106">
        <v>14</v>
      </c>
      <c r="R686" s="106" t="str">
        <f t="shared" si="21"/>
        <v>ז_28_14_104_43</v>
      </c>
      <c r="S686" s="293">
        <v>2413.5518513835173</v>
      </c>
      <c r="V686" s="106">
        <v>46</v>
      </c>
      <c r="W686" s="106" t="s">
        <v>207</v>
      </c>
      <c r="X686" s="106">
        <v>28</v>
      </c>
      <c r="Y686" s="106">
        <v>52</v>
      </c>
      <c r="Z686" s="106">
        <v>7</v>
      </c>
      <c r="AA686" s="106" t="str">
        <f t="shared" si="22"/>
        <v>ז_28_7_52_46</v>
      </c>
      <c r="AB686" s="293">
        <v>1240.6452234067667</v>
      </c>
    </row>
    <row r="687" spans="13:28">
      <c r="M687" s="106">
        <v>44</v>
      </c>
      <c r="N687" s="106" t="s">
        <v>207</v>
      </c>
      <c r="O687" s="106">
        <v>28</v>
      </c>
      <c r="P687" s="106">
        <v>104</v>
      </c>
      <c r="Q687" s="106">
        <v>14</v>
      </c>
      <c r="R687" s="106" t="str">
        <f t="shared" si="21"/>
        <v>ז_28_14_104_44</v>
      </c>
      <c r="S687" s="293">
        <v>2468.4271195697661</v>
      </c>
      <c r="V687" s="106">
        <v>47</v>
      </c>
      <c r="W687" s="106" t="s">
        <v>207</v>
      </c>
      <c r="X687" s="106">
        <v>28</v>
      </c>
      <c r="Y687" s="106">
        <v>52</v>
      </c>
      <c r="Z687" s="106">
        <v>7</v>
      </c>
      <c r="AA687" s="106" t="str">
        <f t="shared" si="22"/>
        <v>ז_28_7_52_47</v>
      </c>
      <c r="AB687" s="293">
        <v>1307.6805237706908</v>
      </c>
    </row>
    <row r="688" spans="13:28">
      <c r="M688" s="106">
        <v>45</v>
      </c>
      <c r="N688" s="106" t="s">
        <v>207</v>
      </c>
      <c r="O688" s="106">
        <v>28</v>
      </c>
      <c r="P688" s="106">
        <v>104</v>
      </c>
      <c r="Q688" s="106">
        <v>14</v>
      </c>
      <c r="R688" s="106" t="str">
        <f t="shared" si="21"/>
        <v>ז_28_14_104_45</v>
      </c>
      <c r="S688" s="293">
        <v>2524.6892999540983</v>
      </c>
      <c r="V688" s="106">
        <v>48</v>
      </c>
      <c r="W688" s="106" t="s">
        <v>207</v>
      </c>
      <c r="X688" s="106">
        <v>28</v>
      </c>
      <c r="Y688" s="106">
        <v>52</v>
      </c>
      <c r="Z688" s="106">
        <v>7</v>
      </c>
      <c r="AA688" s="106" t="str">
        <f t="shared" si="22"/>
        <v>ז_28_7_52_48</v>
      </c>
      <c r="AB688" s="293">
        <v>1330.0514415698615</v>
      </c>
    </row>
    <row r="689" spans="13:28">
      <c r="M689" s="106">
        <v>46</v>
      </c>
      <c r="N689" s="106" t="s">
        <v>207</v>
      </c>
      <c r="O689" s="106">
        <v>28</v>
      </c>
      <c r="P689" s="106">
        <v>104</v>
      </c>
      <c r="Q689" s="106">
        <v>14</v>
      </c>
      <c r="R689" s="106" t="str">
        <f t="shared" si="21"/>
        <v>ז_28_14_104_46</v>
      </c>
      <c r="S689" s="293">
        <v>2582.7466012594027</v>
      </c>
      <c r="V689" s="106">
        <v>49</v>
      </c>
      <c r="W689" s="106" t="s">
        <v>207</v>
      </c>
      <c r="X689" s="106">
        <v>28</v>
      </c>
      <c r="Y689" s="106">
        <v>52</v>
      </c>
      <c r="Z689" s="106">
        <v>7</v>
      </c>
      <c r="AA689" s="106" t="str">
        <f t="shared" si="22"/>
        <v>ז_28_7_52_49</v>
      </c>
      <c r="AB689" s="293">
        <v>1336.650182252562</v>
      </c>
    </row>
    <row r="690" spans="13:28">
      <c r="M690" s="106">
        <v>47</v>
      </c>
      <c r="N690" s="106" t="s">
        <v>207</v>
      </c>
      <c r="O690" s="106">
        <v>28</v>
      </c>
      <c r="P690" s="106">
        <v>104</v>
      </c>
      <c r="Q690" s="106">
        <v>14</v>
      </c>
      <c r="R690" s="106" t="str">
        <f t="shared" si="21"/>
        <v>ז_28_14_104_47</v>
      </c>
      <c r="S690" s="293">
        <v>2639.5143416638948</v>
      </c>
      <c r="V690" s="106">
        <v>50</v>
      </c>
      <c r="W690" s="106" t="s">
        <v>207</v>
      </c>
      <c r="X690" s="106">
        <v>28</v>
      </c>
      <c r="Y690" s="106">
        <v>52</v>
      </c>
      <c r="Z690" s="106">
        <v>7</v>
      </c>
      <c r="AA690" s="106" t="str">
        <f t="shared" si="22"/>
        <v>ז_28_7_52_50</v>
      </c>
      <c r="AB690" s="293">
        <v>1354.7229381226321</v>
      </c>
    </row>
    <row r="691" spans="13:28">
      <c r="M691" s="106">
        <v>48</v>
      </c>
      <c r="N691" s="106" t="s">
        <v>207</v>
      </c>
      <c r="O691" s="106">
        <v>28</v>
      </c>
      <c r="P691" s="106">
        <v>104</v>
      </c>
      <c r="Q691" s="106">
        <v>14</v>
      </c>
      <c r="R691" s="106" t="str">
        <f t="shared" si="21"/>
        <v>ז_28_14_104_48</v>
      </c>
      <c r="S691" s="293">
        <v>2694.4012474124206</v>
      </c>
      <c r="V691" s="106">
        <v>51</v>
      </c>
      <c r="W691" s="106" t="s">
        <v>207</v>
      </c>
      <c r="X691" s="106">
        <v>28</v>
      </c>
      <c r="Y691" s="106">
        <v>52</v>
      </c>
      <c r="Z691" s="106">
        <v>7</v>
      </c>
      <c r="AA691" s="106" t="str">
        <f t="shared" si="22"/>
        <v>ז_28_7_52_51</v>
      </c>
      <c r="AB691" s="293">
        <v>1353.6067625859982</v>
      </c>
    </row>
    <row r="692" spans="13:28">
      <c r="M692" s="106">
        <v>49</v>
      </c>
      <c r="N692" s="106" t="s">
        <v>207</v>
      </c>
      <c r="O692" s="106">
        <v>28</v>
      </c>
      <c r="P692" s="106">
        <v>104</v>
      </c>
      <c r="Q692" s="106">
        <v>14</v>
      </c>
      <c r="R692" s="106" t="str">
        <f t="shared" si="21"/>
        <v>ז_28_14_104_49</v>
      </c>
      <c r="S692" s="293">
        <v>2751.4920360712963</v>
      </c>
      <c r="V692" s="106">
        <v>52</v>
      </c>
      <c r="W692" s="106" t="s">
        <v>207</v>
      </c>
      <c r="X692" s="106">
        <v>28</v>
      </c>
      <c r="Y692" s="106">
        <v>52</v>
      </c>
      <c r="Z692" s="106">
        <v>7</v>
      </c>
      <c r="AA692" s="106" t="str">
        <f t="shared" si="22"/>
        <v>ז_28_7_52_52</v>
      </c>
      <c r="AB692" s="293">
        <v>1407.9228994710404</v>
      </c>
    </row>
    <row r="693" spans="13:28">
      <c r="M693" s="106">
        <v>50</v>
      </c>
      <c r="N693" s="106" t="s">
        <v>207</v>
      </c>
      <c r="O693" s="106">
        <v>28</v>
      </c>
      <c r="P693" s="106">
        <v>104</v>
      </c>
      <c r="Q693" s="106">
        <v>14</v>
      </c>
      <c r="R693" s="106" t="str">
        <f t="shared" si="21"/>
        <v>ז_28_14_104_50</v>
      </c>
      <c r="S693" s="293">
        <v>2812.8673407214019</v>
      </c>
      <c r="V693" s="106">
        <v>53</v>
      </c>
      <c r="W693" s="106" t="s">
        <v>207</v>
      </c>
      <c r="X693" s="106">
        <v>28</v>
      </c>
      <c r="Y693" s="106">
        <v>52</v>
      </c>
      <c r="Z693" s="106">
        <v>7</v>
      </c>
      <c r="AA693" s="106" t="str">
        <f t="shared" si="22"/>
        <v>ז_28_7_52_53</v>
      </c>
      <c r="AB693" s="293">
        <v>1460.355423014606</v>
      </c>
    </row>
    <row r="694" spans="13:28">
      <c r="M694" s="106">
        <v>51</v>
      </c>
      <c r="N694" s="106" t="s">
        <v>207</v>
      </c>
      <c r="O694" s="106">
        <v>28</v>
      </c>
      <c r="P694" s="106">
        <v>104</v>
      </c>
      <c r="Q694" s="106">
        <v>14</v>
      </c>
      <c r="R694" s="106" t="str">
        <f t="shared" si="21"/>
        <v>ז_28_14_104_51</v>
      </c>
      <c r="S694" s="293">
        <v>2878.0756699017879</v>
      </c>
      <c r="V694" s="106">
        <v>54</v>
      </c>
      <c r="W694" s="106" t="s">
        <v>207</v>
      </c>
      <c r="X694" s="106">
        <v>28</v>
      </c>
      <c r="Y694" s="106">
        <v>52</v>
      </c>
      <c r="Z694" s="106">
        <v>7</v>
      </c>
      <c r="AA694" s="106" t="str">
        <f t="shared" si="22"/>
        <v>ז_28_7_52_54</v>
      </c>
      <c r="AB694" s="293">
        <v>1510.0238428768284</v>
      </c>
    </row>
    <row r="695" spans="13:28">
      <c r="M695" s="106">
        <v>52</v>
      </c>
      <c r="N695" s="106" t="s">
        <v>207</v>
      </c>
      <c r="O695" s="106">
        <v>28</v>
      </c>
      <c r="P695" s="106">
        <v>104</v>
      </c>
      <c r="Q695" s="106">
        <v>14</v>
      </c>
      <c r="R695" s="106" t="str">
        <f t="shared" si="21"/>
        <v>ז_28_14_104_52</v>
      </c>
      <c r="S695" s="293">
        <v>2950.2352069311305</v>
      </c>
      <c r="V695" s="106">
        <v>55</v>
      </c>
      <c r="W695" s="106" t="s">
        <v>207</v>
      </c>
      <c r="X695" s="106">
        <v>28</v>
      </c>
      <c r="Y695" s="106">
        <v>52</v>
      </c>
      <c r="Z695" s="106">
        <v>7</v>
      </c>
      <c r="AA695" s="106" t="str">
        <f t="shared" si="22"/>
        <v>ז_28_7_52_55</v>
      </c>
      <c r="AB695" s="293">
        <v>1619.6217220696446</v>
      </c>
    </row>
    <row r="696" spans="13:28">
      <c r="M696" s="106">
        <v>53</v>
      </c>
      <c r="N696" s="106" t="s">
        <v>207</v>
      </c>
      <c r="O696" s="106">
        <v>28</v>
      </c>
      <c r="P696" s="106">
        <v>104</v>
      </c>
      <c r="Q696" s="106">
        <v>14</v>
      </c>
      <c r="R696" s="106" t="str">
        <f t="shared" si="21"/>
        <v>ז_28_14_104_53</v>
      </c>
      <c r="S696" s="293">
        <v>3023.7069215190008</v>
      </c>
      <c r="V696" s="106">
        <v>56</v>
      </c>
      <c r="W696" s="106" t="s">
        <v>207</v>
      </c>
      <c r="X696" s="106">
        <v>28</v>
      </c>
      <c r="Y696" s="106">
        <v>52</v>
      </c>
      <c r="Z696" s="106">
        <v>7</v>
      </c>
      <c r="AA696" s="106" t="str">
        <f t="shared" si="22"/>
        <v>ז_28_7_52_56</v>
      </c>
      <c r="AB696" s="293">
        <v>1690.8317043417585</v>
      </c>
    </row>
    <row r="697" spans="13:28">
      <c r="M697" s="106">
        <v>54</v>
      </c>
      <c r="N697" s="106" t="s">
        <v>207</v>
      </c>
      <c r="O697" s="106">
        <v>28</v>
      </c>
      <c r="P697" s="106">
        <v>104</v>
      </c>
      <c r="Q697" s="106">
        <v>14</v>
      </c>
      <c r="R697" s="106" t="str">
        <f t="shared" si="21"/>
        <v>ז_28_14_104_54</v>
      </c>
      <c r="S697" s="293">
        <v>3099.0152867168999</v>
      </c>
      <c r="V697" s="106">
        <v>57</v>
      </c>
      <c r="W697" s="106" t="s">
        <v>207</v>
      </c>
      <c r="X697" s="106">
        <v>28</v>
      </c>
      <c r="Y697" s="106">
        <v>52</v>
      </c>
      <c r="Z697" s="106">
        <v>7</v>
      </c>
      <c r="AA697" s="106" t="str">
        <f t="shared" si="22"/>
        <v>ז_28_7_52_57</v>
      </c>
      <c r="AB697" s="293">
        <v>1846.2367271881958</v>
      </c>
    </row>
    <row r="698" spans="13:28">
      <c r="M698" s="106">
        <v>55</v>
      </c>
      <c r="N698" s="106" t="s">
        <v>207</v>
      </c>
      <c r="O698" s="106">
        <v>28</v>
      </c>
      <c r="P698" s="106">
        <v>104</v>
      </c>
      <c r="Q698" s="106">
        <v>14</v>
      </c>
      <c r="R698" s="106" t="str">
        <f t="shared" si="21"/>
        <v>ז_28_14_104_55</v>
      </c>
      <c r="S698" s="293">
        <v>3177.0045194365453</v>
      </c>
      <c r="V698" s="106">
        <v>58</v>
      </c>
      <c r="W698" s="106" t="s">
        <v>207</v>
      </c>
      <c r="X698" s="106">
        <v>28</v>
      </c>
      <c r="Y698" s="106">
        <v>52</v>
      </c>
      <c r="Z698" s="106">
        <v>7</v>
      </c>
      <c r="AA698" s="106" t="str">
        <f t="shared" si="22"/>
        <v>ז_28_7_52_58</v>
      </c>
      <c r="AB698" s="293">
        <v>1996.6496697840394</v>
      </c>
    </row>
    <row r="699" spans="13:28">
      <c r="M699" s="106">
        <v>56</v>
      </c>
      <c r="N699" s="106" t="s">
        <v>207</v>
      </c>
      <c r="O699" s="106">
        <v>28</v>
      </c>
      <c r="P699" s="106">
        <v>104</v>
      </c>
      <c r="Q699" s="106">
        <v>14</v>
      </c>
      <c r="R699" s="106" t="str">
        <f t="shared" si="21"/>
        <v>ז_28_14_104_56</v>
      </c>
      <c r="S699" s="293">
        <v>3248.4799034301327</v>
      </c>
      <c r="V699" s="106">
        <v>59</v>
      </c>
      <c r="W699" s="106" t="s">
        <v>207</v>
      </c>
      <c r="X699" s="106">
        <v>28</v>
      </c>
      <c r="Y699" s="106">
        <v>52</v>
      </c>
      <c r="Z699" s="106">
        <v>7</v>
      </c>
      <c r="AA699" s="106" t="str">
        <f t="shared" si="22"/>
        <v>ז_28_7_52_59</v>
      </c>
      <c r="AB699" s="293">
        <v>1965.1427023520832</v>
      </c>
    </row>
    <row r="700" spans="13:28">
      <c r="M700" s="106">
        <v>57</v>
      </c>
      <c r="N700" s="106" t="s">
        <v>207</v>
      </c>
      <c r="O700" s="106">
        <v>28</v>
      </c>
      <c r="P700" s="106">
        <v>104</v>
      </c>
      <c r="Q700" s="106">
        <v>14</v>
      </c>
      <c r="R700" s="106" t="str">
        <f t="shared" si="21"/>
        <v>ז_28_14_104_57</v>
      </c>
      <c r="S700" s="293">
        <v>3318.3075346512828</v>
      </c>
      <c r="V700" s="106">
        <v>60</v>
      </c>
      <c r="W700" s="106" t="s">
        <v>207</v>
      </c>
      <c r="X700" s="106">
        <v>28</v>
      </c>
      <c r="Y700" s="106">
        <v>52</v>
      </c>
      <c r="Z700" s="106">
        <v>7</v>
      </c>
      <c r="AA700" s="106" t="str">
        <f t="shared" si="22"/>
        <v>ז_28_7_52_60</v>
      </c>
      <c r="AB700" s="293">
        <v>2076.1215004055703</v>
      </c>
    </row>
    <row r="701" spans="13:28">
      <c r="M701" s="106">
        <v>58</v>
      </c>
      <c r="N701" s="106" t="s">
        <v>207</v>
      </c>
      <c r="O701" s="106">
        <v>28</v>
      </c>
      <c r="P701" s="106">
        <v>104</v>
      </c>
      <c r="Q701" s="106">
        <v>14</v>
      </c>
      <c r="R701" s="106" t="str">
        <f t="shared" si="21"/>
        <v>ז_28_14_104_58</v>
      </c>
      <c r="S701" s="293">
        <v>3368.9252631864911</v>
      </c>
      <c r="V701" s="106">
        <v>61</v>
      </c>
      <c r="W701" s="106" t="s">
        <v>207</v>
      </c>
      <c r="X701" s="106">
        <v>28</v>
      </c>
      <c r="Y701" s="106">
        <v>52</v>
      </c>
      <c r="Z701" s="106">
        <v>7</v>
      </c>
      <c r="AA701" s="106" t="str">
        <f t="shared" si="22"/>
        <v>ז_28_7_52_61</v>
      </c>
      <c r="AB701" s="293">
        <v>2141.1240162804306</v>
      </c>
    </row>
    <row r="702" spans="13:28">
      <c r="M702" s="106">
        <v>59</v>
      </c>
      <c r="N702" s="106" t="s">
        <v>207</v>
      </c>
      <c r="O702" s="106">
        <v>28</v>
      </c>
      <c r="P702" s="106">
        <v>104</v>
      </c>
      <c r="Q702" s="106">
        <v>14</v>
      </c>
      <c r="R702" s="106" t="str">
        <f t="shared" si="21"/>
        <v>ז_28_14_104_59</v>
      </c>
      <c r="S702" s="293">
        <v>3394.0155762649993</v>
      </c>
      <c r="V702" s="106">
        <v>62</v>
      </c>
      <c r="W702" s="106" t="s">
        <v>207</v>
      </c>
      <c r="X702" s="106">
        <v>28</v>
      </c>
      <c r="Y702" s="106">
        <v>52</v>
      </c>
      <c r="Z702" s="106">
        <v>7</v>
      </c>
      <c r="AA702" s="106" t="str">
        <f t="shared" si="22"/>
        <v>ז_28_7_52_62</v>
      </c>
      <c r="AB702" s="293">
        <v>2197.6513741528679</v>
      </c>
    </row>
    <row r="703" spans="13:28">
      <c r="M703" s="106">
        <v>60</v>
      </c>
      <c r="N703" s="106" t="s">
        <v>207</v>
      </c>
      <c r="O703" s="106">
        <v>28</v>
      </c>
      <c r="P703" s="106">
        <v>104</v>
      </c>
      <c r="Q703" s="106">
        <v>14</v>
      </c>
      <c r="R703" s="106" t="str">
        <f t="shared" si="21"/>
        <v>ז_28_14_104_60</v>
      </c>
      <c r="S703" s="293">
        <v>3429.3227633395045</v>
      </c>
      <c r="V703" s="106">
        <v>63</v>
      </c>
      <c r="W703" s="106" t="s">
        <v>207</v>
      </c>
      <c r="X703" s="106">
        <v>28</v>
      </c>
      <c r="Y703" s="106">
        <v>52</v>
      </c>
      <c r="Z703" s="106">
        <v>7</v>
      </c>
      <c r="AA703" s="106" t="str">
        <f t="shared" si="22"/>
        <v>ז_28_7_52_63</v>
      </c>
      <c r="AB703" s="293">
        <v>2224.1688376210577</v>
      </c>
    </row>
    <row r="704" spans="13:28">
      <c r="M704" s="106">
        <v>61</v>
      </c>
      <c r="N704" s="106" t="s">
        <v>207</v>
      </c>
      <c r="O704" s="106">
        <v>28</v>
      </c>
      <c r="P704" s="106">
        <v>104</v>
      </c>
      <c r="Q704" s="106">
        <v>14</v>
      </c>
      <c r="R704" s="106" t="str">
        <f t="shared" si="21"/>
        <v>ז_28_14_104_61</v>
      </c>
      <c r="S704" s="293">
        <v>3437.5196651231195</v>
      </c>
      <c r="V704" s="106">
        <v>64</v>
      </c>
      <c r="W704" s="106" t="s">
        <v>207</v>
      </c>
      <c r="X704" s="106">
        <v>28</v>
      </c>
      <c r="Y704" s="106">
        <v>52</v>
      </c>
      <c r="Z704" s="106">
        <v>7</v>
      </c>
      <c r="AA704" s="106" t="str">
        <f t="shared" si="22"/>
        <v>ז_28_7_52_64</v>
      </c>
      <c r="AB704" s="293">
        <v>2297.9059451486819</v>
      </c>
    </row>
    <row r="705" spans="13:28">
      <c r="M705" s="106">
        <v>62</v>
      </c>
      <c r="N705" s="106" t="s">
        <v>207</v>
      </c>
      <c r="O705" s="106">
        <v>28</v>
      </c>
      <c r="P705" s="106">
        <v>104</v>
      </c>
      <c r="Q705" s="106">
        <v>14</v>
      </c>
      <c r="R705" s="106" t="str">
        <f t="shared" si="21"/>
        <v>ז_28_14_104_62</v>
      </c>
      <c r="S705" s="293">
        <v>3424.0643286217173</v>
      </c>
      <c r="V705" s="106">
        <v>65</v>
      </c>
      <c r="W705" s="106" t="s">
        <v>207</v>
      </c>
      <c r="X705" s="106">
        <v>28</v>
      </c>
      <c r="Y705" s="106">
        <v>52</v>
      </c>
      <c r="Z705" s="106">
        <v>7</v>
      </c>
      <c r="AA705" s="106" t="str">
        <f t="shared" si="22"/>
        <v>ז_28_7_52_65</v>
      </c>
      <c r="AB705" s="293">
        <v>2905.2860488071333</v>
      </c>
    </row>
    <row r="706" spans="13:28">
      <c r="M706" s="106">
        <v>63</v>
      </c>
      <c r="N706" s="106" t="s">
        <v>207</v>
      </c>
      <c r="O706" s="106">
        <v>28</v>
      </c>
      <c r="P706" s="106">
        <v>104</v>
      </c>
      <c r="Q706" s="106">
        <v>14</v>
      </c>
      <c r="R706" s="106" t="str">
        <f t="shared" si="21"/>
        <v>ז_28_14_104_63</v>
      </c>
      <c r="S706" s="293">
        <v>3377.2139095035359</v>
      </c>
      <c r="V706" s="106">
        <v>66</v>
      </c>
      <c r="W706" s="106" t="s">
        <v>207</v>
      </c>
      <c r="X706" s="106">
        <v>28</v>
      </c>
      <c r="Y706" s="106">
        <v>52</v>
      </c>
      <c r="Z706" s="106">
        <v>7</v>
      </c>
      <c r="AA706" s="106" t="str">
        <f t="shared" si="22"/>
        <v>ז_28_7_52_66</v>
      </c>
      <c r="AB706" s="293">
        <v>2212.0177333053798</v>
      </c>
    </row>
    <row r="707" spans="13:28">
      <c r="M707" s="106">
        <v>64</v>
      </c>
      <c r="N707" s="106" t="s">
        <v>207</v>
      </c>
      <c r="O707" s="106">
        <v>28</v>
      </c>
      <c r="P707" s="106">
        <v>104</v>
      </c>
      <c r="Q707" s="106">
        <v>14</v>
      </c>
      <c r="R707" s="106" t="str">
        <f t="shared" si="21"/>
        <v>ז_28_14_104_64</v>
      </c>
      <c r="S707" s="293">
        <v>3281.9206949010845</v>
      </c>
      <c r="V707" s="106">
        <v>21</v>
      </c>
      <c r="W707" s="106" t="s">
        <v>208</v>
      </c>
      <c r="X707" s="106">
        <v>28</v>
      </c>
      <c r="Y707" s="106">
        <v>52</v>
      </c>
      <c r="Z707" s="106">
        <v>7</v>
      </c>
      <c r="AA707" s="106" t="str">
        <f t="shared" si="22"/>
        <v>נ_28_7_52_21</v>
      </c>
      <c r="AB707" s="293">
        <v>149.98094921160117</v>
      </c>
    </row>
    <row r="708" spans="13:28">
      <c r="M708" s="106">
        <v>65</v>
      </c>
      <c r="N708" s="106" t="s">
        <v>207</v>
      </c>
      <c r="O708" s="106">
        <v>28</v>
      </c>
      <c r="P708" s="106">
        <v>104</v>
      </c>
      <c r="Q708" s="106">
        <v>14</v>
      </c>
      <c r="R708" s="106" t="str">
        <f t="shared" si="21"/>
        <v>ז_28_14_104_65</v>
      </c>
      <c r="S708" s="293">
        <v>3026.141771483602</v>
      </c>
      <c r="V708" s="106">
        <v>22</v>
      </c>
      <c r="W708" s="106" t="s">
        <v>208</v>
      </c>
      <c r="X708" s="106">
        <v>28</v>
      </c>
      <c r="Y708" s="106">
        <v>52</v>
      </c>
      <c r="Z708" s="106">
        <v>7</v>
      </c>
      <c r="AA708" s="106" t="str">
        <f t="shared" si="22"/>
        <v>נ_28_7_52_22</v>
      </c>
      <c r="AB708" s="293">
        <v>184.23091721898186</v>
      </c>
    </row>
    <row r="709" spans="13:28">
      <c r="M709" s="106">
        <v>66</v>
      </c>
      <c r="N709" s="106" t="s">
        <v>207</v>
      </c>
      <c r="O709" s="106">
        <v>28</v>
      </c>
      <c r="P709" s="106">
        <v>104</v>
      </c>
      <c r="Q709" s="106">
        <v>14</v>
      </c>
      <c r="R709" s="106" t="str">
        <f t="shared" si="21"/>
        <v>ז_28_14_104_66</v>
      </c>
      <c r="S709" s="293">
        <v>2155.5762756001595</v>
      </c>
      <c r="V709" s="106">
        <v>23</v>
      </c>
      <c r="W709" s="106" t="s">
        <v>208</v>
      </c>
      <c r="X709" s="106">
        <v>28</v>
      </c>
      <c r="Y709" s="106">
        <v>52</v>
      </c>
      <c r="Z709" s="106">
        <v>7</v>
      </c>
      <c r="AA709" s="106" t="str">
        <f t="shared" si="22"/>
        <v>נ_28_7_52_23</v>
      </c>
      <c r="AB709" s="293">
        <v>240.31358626535621</v>
      </c>
    </row>
    <row r="710" spans="13:28">
      <c r="M710" s="106">
        <v>20</v>
      </c>
      <c r="N710" s="106" t="s">
        <v>208</v>
      </c>
      <c r="O710" s="106">
        <v>28</v>
      </c>
      <c r="P710" s="106">
        <v>104</v>
      </c>
      <c r="Q710" s="106">
        <v>14</v>
      </c>
      <c r="R710" s="106" t="str">
        <f t="shared" ref="R710:R773" si="23">N710&amp;"_"&amp;O710&amp;"_"&amp;Q710&amp;"_"&amp;P710&amp;"_"&amp;M710</f>
        <v>נ_28_14_104_20</v>
      </c>
      <c r="S710" s="293">
        <v>1389.4306909745585</v>
      </c>
      <c r="V710" s="106">
        <v>24</v>
      </c>
      <c r="W710" s="106" t="s">
        <v>208</v>
      </c>
      <c r="X710" s="106">
        <v>28</v>
      </c>
      <c r="Y710" s="106">
        <v>52</v>
      </c>
      <c r="Z710" s="106">
        <v>7</v>
      </c>
      <c r="AA710" s="106" t="str">
        <f t="shared" si="22"/>
        <v>נ_28_7_52_24</v>
      </c>
      <c r="AB710" s="293">
        <v>268.75853353131282</v>
      </c>
    </row>
    <row r="711" spans="13:28">
      <c r="M711" s="106">
        <v>21</v>
      </c>
      <c r="N711" s="106" t="s">
        <v>208</v>
      </c>
      <c r="O711" s="106">
        <v>28</v>
      </c>
      <c r="P711" s="106">
        <v>104</v>
      </c>
      <c r="Q711" s="106">
        <v>14</v>
      </c>
      <c r="R711" s="106" t="str">
        <f t="shared" si="23"/>
        <v>נ_28_14_104_21</v>
      </c>
      <c r="S711" s="293">
        <v>1433.8301146428576</v>
      </c>
      <c r="V711" s="106">
        <v>25</v>
      </c>
      <c r="W711" s="106" t="s">
        <v>208</v>
      </c>
      <c r="X711" s="106">
        <v>28</v>
      </c>
      <c r="Y711" s="106">
        <v>52</v>
      </c>
      <c r="Z711" s="106">
        <v>7</v>
      </c>
      <c r="AA711" s="106" t="str">
        <f t="shared" ref="AA711:AA774" si="24">W711&amp;"_"&amp;X711&amp;"_"&amp;Z711&amp;"_"&amp;Y711&amp;"_"&amp;V711</f>
        <v>נ_28_7_52_25</v>
      </c>
      <c r="AB711" s="293">
        <v>367.98565119210275</v>
      </c>
    </row>
    <row r="712" spans="13:28">
      <c r="M712" s="106">
        <v>22</v>
      </c>
      <c r="N712" s="106" t="s">
        <v>208</v>
      </c>
      <c r="O712" s="106">
        <v>28</v>
      </c>
      <c r="P712" s="106">
        <v>104</v>
      </c>
      <c r="Q712" s="106">
        <v>14</v>
      </c>
      <c r="R712" s="106" t="str">
        <f t="shared" si="23"/>
        <v>נ_28_14_104_22</v>
      </c>
      <c r="S712" s="293">
        <v>1480.4430252379186</v>
      </c>
      <c r="V712" s="106">
        <v>26</v>
      </c>
      <c r="W712" s="106" t="s">
        <v>208</v>
      </c>
      <c r="X712" s="106">
        <v>28</v>
      </c>
      <c r="Y712" s="106">
        <v>52</v>
      </c>
      <c r="Z712" s="106">
        <v>7</v>
      </c>
      <c r="AA712" s="106" t="str">
        <f t="shared" si="24"/>
        <v>נ_28_7_52_26</v>
      </c>
      <c r="AB712" s="293">
        <v>397.75858862749658</v>
      </c>
    </row>
    <row r="713" spans="13:28">
      <c r="M713" s="106">
        <v>23</v>
      </c>
      <c r="N713" s="106" t="s">
        <v>208</v>
      </c>
      <c r="O713" s="106">
        <v>28</v>
      </c>
      <c r="P713" s="106">
        <v>104</v>
      </c>
      <c r="Q713" s="106">
        <v>14</v>
      </c>
      <c r="R713" s="106" t="str">
        <f t="shared" si="23"/>
        <v>נ_28_14_104_23</v>
      </c>
      <c r="S713" s="293">
        <v>1527.7756447511799</v>
      </c>
      <c r="V713" s="106">
        <v>27</v>
      </c>
      <c r="W713" s="106" t="s">
        <v>208</v>
      </c>
      <c r="X713" s="106">
        <v>28</v>
      </c>
      <c r="Y713" s="106">
        <v>52</v>
      </c>
      <c r="Z713" s="106">
        <v>7</v>
      </c>
      <c r="AA713" s="106" t="str">
        <f t="shared" si="24"/>
        <v>נ_28_7_52_27</v>
      </c>
      <c r="AB713" s="293">
        <v>482.8117183973701</v>
      </c>
    </row>
    <row r="714" spans="13:28">
      <c r="M714" s="106">
        <v>24</v>
      </c>
      <c r="N714" s="106" t="s">
        <v>208</v>
      </c>
      <c r="O714" s="106">
        <v>28</v>
      </c>
      <c r="P714" s="106">
        <v>104</v>
      </c>
      <c r="Q714" s="106">
        <v>14</v>
      </c>
      <c r="R714" s="106" t="str">
        <f t="shared" si="23"/>
        <v>נ_28_14_104_24</v>
      </c>
      <c r="S714" s="293">
        <v>1574.8113922709645</v>
      </c>
      <c r="V714" s="106">
        <v>28</v>
      </c>
      <c r="W714" s="106" t="s">
        <v>208</v>
      </c>
      <c r="X714" s="106">
        <v>28</v>
      </c>
      <c r="Y714" s="106">
        <v>52</v>
      </c>
      <c r="Z714" s="106">
        <v>7</v>
      </c>
      <c r="AA714" s="106" t="str">
        <f t="shared" si="24"/>
        <v>נ_28_7_52_28</v>
      </c>
      <c r="AB714" s="293">
        <v>508.07259131323315</v>
      </c>
    </row>
    <row r="715" spans="13:28">
      <c r="M715" s="106">
        <v>25</v>
      </c>
      <c r="N715" s="106" t="s">
        <v>208</v>
      </c>
      <c r="O715" s="106">
        <v>28</v>
      </c>
      <c r="P715" s="106">
        <v>104</v>
      </c>
      <c r="Q715" s="106">
        <v>14</v>
      </c>
      <c r="R715" s="106" t="str">
        <f t="shared" si="23"/>
        <v>נ_28_14_104_25</v>
      </c>
      <c r="S715" s="293">
        <v>1622.9822740555946</v>
      </c>
      <c r="V715" s="106">
        <v>29</v>
      </c>
      <c r="W715" s="106" t="s">
        <v>208</v>
      </c>
      <c r="X715" s="106">
        <v>28</v>
      </c>
      <c r="Y715" s="106">
        <v>52</v>
      </c>
      <c r="Z715" s="106">
        <v>7</v>
      </c>
      <c r="AA715" s="106" t="str">
        <f t="shared" si="24"/>
        <v>נ_28_7_52_29</v>
      </c>
      <c r="AB715" s="293">
        <v>635.35985386019581</v>
      </c>
    </row>
    <row r="716" spans="13:28">
      <c r="M716" s="106">
        <v>26</v>
      </c>
      <c r="N716" s="106" t="s">
        <v>208</v>
      </c>
      <c r="O716" s="106">
        <v>28</v>
      </c>
      <c r="P716" s="106">
        <v>104</v>
      </c>
      <c r="Q716" s="106">
        <v>14</v>
      </c>
      <c r="R716" s="106" t="str">
        <f t="shared" si="23"/>
        <v>נ_28_14_104_26</v>
      </c>
      <c r="S716" s="293">
        <v>1668.7693950890296</v>
      </c>
      <c r="V716" s="106">
        <v>30</v>
      </c>
      <c r="W716" s="106" t="s">
        <v>208</v>
      </c>
      <c r="X716" s="106">
        <v>28</v>
      </c>
      <c r="Y716" s="106">
        <v>52</v>
      </c>
      <c r="Z716" s="106">
        <v>7</v>
      </c>
      <c r="AA716" s="106" t="str">
        <f t="shared" si="24"/>
        <v>נ_28_7_52_30</v>
      </c>
      <c r="AB716" s="293">
        <v>711.59314484851348</v>
      </c>
    </row>
    <row r="717" spans="13:28">
      <c r="M717" s="106">
        <v>27</v>
      </c>
      <c r="N717" s="106" t="s">
        <v>208</v>
      </c>
      <c r="O717" s="106">
        <v>28</v>
      </c>
      <c r="P717" s="106">
        <v>104</v>
      </c>
      <c r="Q717" s="106">
        <v>14</v>
      </c>
      <c r="R717" s="106" t="str">
        <f t="shared" si="23"/>
        <v>נ_28_14_104_27</v>
      </c>
      <c r="S717" s="293">
        <v>1715.6440815450737</v>
      </c>
      <c r="V717" s="106">
        <v>31</v>
      </c>
      <c r="W717" s="106" t="s">
        <v>208</v>
      </c>
      <c r="X717" s="106">
        <v>28</v>
      </c>
      <c r="Y717" s="106">
        <v>52</v>
      </c>
      <c r="Z717" s="106">
        <v>7</v>
      </c>
      <c r="AA717" s="106" t="str">
        <f t="shared" si="24"/>
        <v>נ_28_7_52_31</v>
      </c>
      <c r="AB717" s="293">
        <v>774.06280844084608</v>
      </c>
    </row>
    <row r="718" spans="13:28">
      <c r="M718" s="106">
        <v>28</v>
      </c>
      <c r="N718" s="106" t="s">
        <v>208</v>
      </c>
      <c r="O718" s="106">
        <v>28</v>
      </c>
      <c r="P718" s="106">
        <v>104</v>
      </c>
      <c r="Q718" s="106">
        <v>14</v>
      </c>
      <c r="R718" s="106" t="str">
        <f t="shared" si="23"/>
        <v>נ_28_14_104_28</v>
      </c>
      <c r="S718" s="293">
        <v>1760.8063945013914</v>
      </c>
      <c r="V718" s="106">
        <v>32</v>
      </c>
      <c r="W718" s="106" t="s">
        <v>208</v>
      </c>
      <c r="X718" s="106">
        <v>28</v>
      </c>
      <c r="Y718" s="106">
        <v>52</v>
      </c>
      <c r="Z718" s="106">
        <v>7</v>
      </c>
      <c r="AA718" s="106" t="str">
        <f t="shared" si="24"/>
        <v>נ_28_7_52_32</v>
      </c>
      <c r="AB718" s="293">
        <v>822.80766156537231</v>
      </c>
    </row>
    <row r="719" spans="13:28">
      <c r="M719" s="106">
        <v>29</v>
      </c>
      <c r="N719" s="106" t="s">
        <v>208</v>
      </c>
      <c r="O719" s="106">
        <v>28</v>
      </c>
      <c r="P719" s="106">
        <v>104</v>
      </c>
      <c r="Q719" s="106">
        <v>14</v>
      </c>
      <c r="R719" s="106" t="str">
        <f t="shared" si="23"/>
        <v>נ_28_14_104_29</v>
      </c>
      <c r="S719" s="293">
        <v>1807.3049939733505</v>
      </c>
      <c r="V719" s="106">
        <v>33</v>
      </c>
      <c r="W719" s="106" t="s">
        <v>208</v>
      </c>
      <c r="X719" s="106">
        <v>28</v>
      </c>
      <c r="Y719" s="106">
        <v>52</v>
      </c>
      <c r="Z719" s="106">
        <v>7</v>
      </c>
      <c r="AA719" s="106" t="str">
        <f t="shared" si="24"/>
        <v>נ_28_7_52_33</v>
      </c>
      <c r="AB719" s="293">
        <v>857.71813929744849</v>
      </c>
    </row>
    <row r="720" spans="13:28">
      <c r="M720" s="106">
        <v>30</v>
      </c>
      <c r="N720" s="106" t="s">
        <v>208</v>
      </c>
      <c r="O720" s="106">
        <v>28</v>
      </c>
      <c r="P720" s="106">
        <v>104</v>
      </c>
      <c r="Q720" s="106">
        <v>14</v>
      </c>
      <c r="R720" s="106" t="str">
        <f t="shared" si="23"/>
        <v>נ_28_14_104_30</v>
      </c>
      <c r="S720" s="293">
        <v>1849.7601312738341</v>
      </c>
      <c r="V720" s="106">
        <v>34</v>
      </c>
      <c r="W720" s="106" t="s">
        <v>208</v>
      </c>
      <c r="X720" s="106">
        <v>28</v>
      </c>
      <c r="Y720" s="106">
        <v>52</v>
      </c>
      <c r="Z720" s="106">
        <v>7</v>
      </c>
      <c r="AA720" s="106" t="str">
        <f t="shared" si="24"/>
        <v>נ_28_7_52_34</v>
      </c>
      <c r="AB720" s="293">
        <v>887.49842124601355</v>
      </c>
    </row>
    <row r="721" spans="13:28">
      <c r="M721" s="106">
        <v>31</v>
      </c>
      <c r="N721" s="106" t="s">
        <v>208</v>
      </c>
      <c r="O721" s="106">
        <v>28</v>
      </c>
      <c r="P721" s="106">
        <v>104</v>
      </c>
      <c r="Q721" s="106">
        <v>14</v>
      </c>
      <c r="R721" s="106" t="str">
        <f t="shared" si="23"/>
        <v>נ_28_14_104_31</v>
      </c>
      <c r="S721" s="293">
        <v>1890.6302128828179</v>
      </c>
      <c r="V721" s="106">
        <v>35</v>
      </c>
      <c r="W721" s="106" t="s">
        <v>208</v>
      </c>
      <c r="X721" s="106">
        <v>28</v>
      </c>
      <c r="Y721" s="106">
        <v>52</v>
      </c>
      <c r="Z721" s="106">
        <v>7</v>
      </c>
      <c r="AA721" s="106" t="str">
        <f t="shared" si="24"/>
        <v>נ_28_7_52_35</v>
      </c>
      <c r="AB721" s="293">
        <v>921.60639969329645</v>
      </c>
    </row>
    <row r="722" spans="13:28">
      <c r="M722" s="106">
        <v>32</v>
      </c>
      <c r="N722" s="106" t="s">
        <v>208</v>
      </c>
      <c r="O722" s="106">
        <v>28</v>
      </c>
      <c r="P722" s="106">
        <v>104</v>
      </c>
      <c r="Q722" s="106">
        <v>14</v>
      </c>
      <c r="R722" s="106" t="str">
        <f t="shared" si="23"/>
        <v>נ_28_14_104_32</v>
      </c>
      <c r="S722" s="293">
        <v>1930.5230505060733</v>
      </c>
      <c r="V722" s="106">
        <v>36</v>
      </c>
      <c r="W722" s="106" t="s">
        <v>208</v>
      </c>
      <c r="X722" s="106">
        <v>28</v>
      </c>
      <c r="Y722" s="106">
        <v>52</v>
      </c>
      <c r="Z722" s="106">
        <v>7</v>
      </c>
      <c r="AA722" s="106" t="str">
        <f t="shared" si="24"/>
        <v>נ_28_7_52_36</v>
      </c>
      <c r="AB722" s="293">
        <v>950.24197654735144</v>
      </c>
    </row>
    <row r="723" spans="13:28">
      <c r="M723" s="106">
        <v>33</v>
      </c>
      <c r="N723" s="106" t="s">
        <v>208</v>
      </c>
      <c r="O723" s="106">
        <v>28</v>
      </c>
      <c r="P723" s="106">
        <v>104</v>
      </c>
      <c r="Q723" s="106">
        <v>14</v>
      </c>
      <c r="R723" s="106" t="str">
        <f t="shared" si="23"/>
        <v>נ_28_14_104_33</v>
      </c>
      <c r="S723" s="293">
        <v>1970.0982203805847</v>
      </c>
      <c r="V723" s="106">
        <v>37</v>
      </c>
      <c r="W723" s="106" t="s">
        <v>208</v>
      </c>
      <c r="X723" s="106">
        <v>28</v>
      </c>
      <c r="Y723" s="106">
        <v>52</v>
      </c>
      <c r="Z723" s="106">
        <v>7</v>
      </c>
      <c r="AA723" s="106" t="str">
        <f t="shared" si="24"/>
        <v>נ_28_7_52_37</v>
      </c>
      <c r="AB723" s="293">
        <v>983.22682406851004</v>
      </c>
    </row>
    <row r="724" spans="13:28">
      <c r="M724" s="106">
        <v>34</v>
      </c>
      <c r="N724" s="106" t="s">
        <v>208</v>
      </c>
      <c r="O724" s="106">
        <v>28</v>
      </c>
      <c r="P724" s="106">
        <v>104</v>
      </c>
      <c r="Q724" s="106">
        <v>14</v>
      </c>
      <c r="R724" s="106" t="str">
        <f t="shared" si="23"/>
        <v>נ_28_14_104_34</v>
      </c>
      <c r="S724" s="293">
        <v>2010.0893958471067</v>
      </c>
      <c r="V724" s="106">
        <v>38</v>
      </c>
      <c r="W724" s="106" t="s">
        <v>208</v>
      </c>
      <c r="X724" s="106">
        <v>28</v>
      </c>
      <c r="Y724" s="106">
        <v>52</v>
      </c>
      <c r="Z724" s="106">
        <v>7</v>
      </c>
      <c r="AA724" s="106" t="str">
        <f t="shared" si="24"/>
        <v>נ_28_7_52_38</v>
      </c>
      <c r="AB724" s="293">
        <v>998.72692636270176</v>
      </c>
    </row>
    <row r="725" spans="13:28">
      <c r="M725" s="106">
        <v>35</v>
      </c>
      <c r="N725" s="106" t="s">
        <v>208</v>
      </c>
      <c r="O725" s="106">
        <v>28</v>
      </c>
      <c r="P725" s="106">
        <v>104</v>
      </c>
      <c r="Q725" s="106">
        <v>14</v>
      </c>
      <c r="R725" s="106" t="str">
        <f t="shared" si="23"/>
        <v>נ_28_14_104_35</v>
      </c>
      <c r="S725" s="293">
        <v>2050.8010158357888</v>
      </c>
      <c r="V725" s="106">
        <v>39</v>
      </c>
      <c r="W725" s="106" t="s">
        <v>208</v>
      </c>
      <c r="X725" s="106">
        <v>28</v>
      </c>
      <c r="Y725" s="106">
        <v>52</v>
      </c>
      <c r="Z725" s="106">
        <v>7</v>
      </c>
      <c r="AA725" s="106" t="str">
        <f t="shared" si="24"/>
        <v>נ_28_7_52_39</v>
      </c>
      <c r="AB725" s="293">
        <v>1019.8578368427798</v>
      </c>
    </row>
    <row r="726" spans="13:28">
      <c r="M726" s="106">
        <v>36</v>
      </c>
      <c r="N726" s="106" t="s">
        <v>208</v>
      </c>
      <c r="O726" s="106">
        <v>28</v>
      </c>
      <c r="P726" s="106">
        <v>104</v>
      </c>
      <c r="Q726" s="106">
        <v>14</v>
      </c>
      <c r="R726" s="106" t="str">
        <f t="shared" si="23"/>
        <v>נ_28_14_104_36</v>
      </c>
      <c r="S726" s="293">
        <v>2092.0023780194729</v>
      </c>
      <c r="V726" s="106">
        <v>40</v>
      </c>
      <c r="W726" s="106" t="s">
        <v>208</v>
      </c>
      <c r="X726" s="106">
        <v>28</v>
      </c>
      <c r="Y726" s="106">
        <v>52</v>
      </c>
      <c r="Z726" s="106">
        <v>7</v>
      </c>
      <c r="AA726" s="106" t="str">
        <f t="shared" si="24"/>
        <v>נ_28_7_52_40</v>
      </c>
      <c r="AB726" s="293">
        <v>1038.1888549847313</v>
      </c>
    </row>
    <row r="727" spans="13:28">
      <c r="M727" s="106">
        <v>37</v>
      </c>
      <c r="N727" s="106" t="s">
        <v>208</v>
      </c>
      <c r="O727" s="106">
        <v>28</v>
      </c>
      <c r="P727" s="106">
        <v>104</v>
      </c>
      <c r="Q727" s="106">
        <v>14</v>
      </c>
      <c r="R727" s="106" t="str">
        <f t="shared" si="23"/>
        <v>נ_28_14_104_37</v>
      </c>
      <c r="S727" s="293">
        <v>2134.0510319866016</v>
      </c>
      <c r="V727" s="106">
        <v>41</v>
      </c>
      <c r="W727" s="106" t="s">
        <v>208</v>
      </c>
      <c r="X727" s="106">
        <v>28</v>
      </c>
      <c r="Y727" s="106">
        <v>52</v>
      </c>
      <c r="Z727" s="106">
        <v>7</v>
      </c>
      <c r="AA727" s="106" t="str">
        <f t="shared" si="24"/>
        <v>נ_28_7_52_41</v>
      </c>
      <c r="AB727" s="293">
        <v>1059.5615066408755</v>
      </c>
    </row>
    <row r="728" spans="13:28">
      <c r="M728" s="106">
        <v>38</v>
      </c>
      <c r="N728" s="106" t="s">
        <v>208</v>
      </c>
      <c r="O728" s="106">
        <v>28</v>
      </c>
      <c r="P728" s="106">
        <v>104</v>
      </c>
      <c r="Q728" s="106">
        <v>14</v>
      </c>
      <c r="R728" s="106" t="str">
        <f t="shared" si="23"/>
        <v>נ_28_14_104_38</v>
      </c>
      <c r="S728" s="293">
        <v>2176.7259937766935</v>
      </c>
      <c r="V728" s="106">
        <v>42</v>
      </c>
      <c r="W728" s="106" t="s">
        <v>208</v>
      </c>
      <c r="X728" s="106">
        <v>28</v>
      </c>
      <c r="Y728" s="106">
        <v>52</v>
      </c>
      <c r="Z728" s="106">
        <v>7</v>
      </c>
      <c r="AA728" s="106" t="str">
        <f t="shared" si="24"/>
        <v>נ_28_7_52_42</v>
      </c>
      <c r="AB728" s="293">
        <v>1056.9243584136027</v>
      </c>
    </row>
    <row r="729" spans="13:28">
      <c r="M729" s="106">
        <v>39</v>
      </c>
      <c r="N729" s="106" t="s">
        <v>208</v>
      </c>
      <c r="O729" s="106">
        <v>28</v>
      </c>
      <c r="P729" s="106">
        <v>104</v>
      </c>
      <c r="Q729" s="106">
        <v>14</v>
      </c>
      <c r="R729" s="106" t="str">
        <f t="shared" si="23"/>
        <v>נ_28_14_104_39</v>
      </c>
      <c r="S729" s="293">
        <v>2221.2351225740267</v>
      </c>
      <c r="V729" s="106">
        <v>43</v>
      </c>
      <c r="W729" s="106" t="s">
        <v>208</v>
      </c>
      <c r="X729" s="106">
        <v>28</v>
      </c>
      <c r="Y729" s="106">
        <v>52</v>
      </c>
      <c r="Z729" s="106">
        <v>7</v>
      </c>
      <c r="AA729" s="106" t="str">
        <f t="shared" si="24"/>
        <v>נ_28_7_52_43</v>
      </c>
      <c r="AB729" s="293">
        <v>1088.9750289971639</v>
      </c>
    </row>
    <row r="730" spans="13:28">
      <c r="M730" s="106">
        <v>40</v>
      </c>
      <c r="N730" s="106" t="s">
        <v>208</v>
      </c>
      <c r="O730" s="106">
        <v>28</v>
      </c>
      <c r="P730" s="106">
        <v>104</v>
      </c>
      <c r="Q730" s="106">
        <v>14</v>
      </c>
      <c r="R730" s="106" t="str">
        <f t="shared" si="23"/>
        <v>נ_28_14_104_40</v>
      </c>
      <c r="S730" s="293">
        <v>2267.3858183700095</v>
      </c>
      <c r="V730" s="106">
        <v>44</v>
      </c>
      <c r="W730" s="106" t="s">
        <v>208</v>
      </c>
      <c r="X730" s="106">
        <v>28</v>
      </c>
      <c r="Y730" s="106">
        <v>52</v>
      </c>
      <c r="Z730" s="106">
        <v>7</v>
      </c>
      <c r="AA730" s="106" t="str">
        <f t="shared" si="24"/>
        <v>נ_28_7_52_44</v>
      </c>
      <c r="AB730" s="293">
        <v>1121.9884956372919</v>
      </c>
    </row>
    <row r="731" spans="13:28">
      <c r="M731" s="106">
        <v>41</v>
      </c>
      <c r="N731" s="106" t="s">
        <v>208</v>
      </c>
      <c r="O731" s="106">
        <v>28</v>
      </c>
      <c r="P731" s="106">
        <v>104</v>
      </c>
      <c r="Q731" s="106">
        <v>14</v>
      </c>
      <c r="R731" s="106" t="str">
        <f t="shared" si="23"/>
        <v>נ_28_14_104_41</v>
      </c>
      <c r="S731" s="293">
        <v>2315.5627197135409</v>
      </c>
      <c r="V731" s="106">
        <v>45</v>
      </c>
      <c r="W731" s="106" t="s">
        <v>208</v>
      </c>
      <c r="X731" s="106">
        <v>28</v>
      </c>
      <c r="Y731" s="106">
        <v>52</v>
      </c>
      <c r="Z731" s="106">
        <v>7</v>
      </c>
      <c r="AA731" s="106" t="str">
        <f t="shared" si="24"/>
        <v>נ_28_7_52_45</v>
      </c>
      <c r="AB731" s="293">
        <v>1152.1212303822463</v>
      </c>
    </row>
    <row r="732" spans="13:28">
      <c r="M732" s="106">
        <v>42</v>
      </c>
      <c r="N732" s="106" t="s">
        <v>208</v>
      </c>
      <c r="O732" s="106">
        <v>28</v>
      </c>
      <c r="P732" s="106">
        <v>104</v>
      </c>
      <c r="Q732" s="106">
        <v>14</v>
      </c>
      <c r="R732" s="106" t="str">
        <f t="shared" si="23"/>
        <v>נ_28_14_104_42</v>
      </c>
      <c r="S732" s="293">
        <v>2365.3416577603111</v>
      </c>
      <c r="V732" s="106">
        <v>46</v>
      </c>
      <c r="W732" s="106" t="s">
        <v>208</v>
      </c>
      <c r="X732" s="106">
        <v>28</v>
      </c>
      <c r="Y732" s="106">
        <v>52</v>
      </c>
      <c r="Z732" s="106">
        <v>7</v>
      </c>
      <c r="AA732" s="106" t="str">
        <f t="shared" si="24"/>
        <v>נ_28_7_52_46</v>
      </c>
      <c r="AB732" s="293">
        <v>1218.5425588372007</v>
      </c>
    </row>
    <row r="733" spans="13:28">
      <c r="M733" s="106">
        <v>43</v>
      </c>
      <c r="N733" s="106" t="s">
        <v>208</v>
      </c>
      <c r="O733" s="106">
        <v>28</v>
      </c>
      <c r="P733" s="106">
        <v>104</v>
      </c>
      <c r="Q733" s="106">
        <v>14</v>
      </c>
      <c r="R733" s="106" t="str">
        <f t="shared" si="23"/>
        <v>נ_28_14_104_43</v>
      </c>
      <c r="S733" s="293">
        <v>2418.7389878984613</v>
      </c>
      <c r="V733" s="106">
        <v>47</v>
      </c>
      <c r="W733" s="106" t="s">
        <v>208</v>
      </c>
      <c r="X733" s="106">
        <v>28</v>
      </c>
      <c r="Y733" s="106">
        <v>52</v>
      </c>
      <c r="Z733" s="106">
        <v>7</v>
      </c>
      <c r="AA733" s="106" t="str">
        <f t="shared" si="24"/>
        <v>נ_28_7_52_47</v>
      </c>
      <c r="AB733" s="293">
        <v>1288.0392944341097</v>
      </c>
    </row>
    <row r="734" spans="13:28">
      <c r="M734" s="106">
        <v>44</v>
      </c>
      <c r="N734" s="106" t="s">
        <v>208</v>
      </c>
      <c r="O734" s="106">
        <v>28</v>
      </c>
      <c r="P734" s="106">
        <v>104</v>
      </c>
      <c r="Q734" s="106">
        <v>14</v>
      </c>
      <c r="R734" s="106" t="str">
        <f t="shared" si="23"/>
        <v>נ_28_14_104_44</v>
      </c>
      <c r="S734" s="293">
        <v>2473.4448995792141</v>
      </c>
      <c r="V734" s="106">
        <v>48</v>
      </c>
      <c r="W734" s="106" t="s">
        <v>208</v>
      </c>
      <c r="X734" s="106">
        <v>28</v>
      </c>
      <c r="Y734" s="106">
        <v>52</v>
      </c>
      <c r="Z734" s="106">
        <v>7</v>
      </c>
      <c r="AA734" s="106" t="str">
        <f t="shared" si="24"/>
        <v>נ_28_7_52_48</v>
      </c>
      <c r="AB734" s="293">
        <v>1313.3028304751394</v>
      </c>
    </row>
    <row r="735" spans="13:28">
      <c r="M735" s="106">
        <v>45</v>
      </c>
      <c r="N735" s="106" t="s">
        <v>208</v>
      </c>
      <c r="O735" s="106">
        <v>28</v>
      </c>
      <c r="P735" s="106">
        <v>104</v>
      </c>
      <c r="Q735" s="106">
        <v>14</v>
      </c>
      <c r="R735" s="106" t="str">
        <f t="shared" si="23"/>
        <v>נ_28_14_104_45</v>
      </c>
      <c r="S735" s="293">
        <v>2529.5177278703268</v>
      </c>
      <c r="V735" s="106">
        <v>49</v>
      </c>
      <c r="W735" s="106" t="s">
        <v>208</v>
      </c>
      <c r="X735" s="106">
        <v>28</v>
      </c>
      <c r="Y735" s="106">
        <v>52</v>
      </c>
      <c r="Z735" s="106">
        <v>7</v>
      </c>
      <c r="AA735" s="106" t="str">
        <f t="shared" si="24"/>
        <v>נ_28_7_52_49</v>
      </c>
      <c r="AB735" s="293">
        <v>1322.5776382380589</v>
      </c>
    </row>
    <row r="736" spans="13:28">
      <c r="M736" s="106">
        <v>46</v>
      </c>
      <c r="N736" s="106" t="s">
        <v>208</v>
      </c>
      <c r="O736" s="106">
        <v>28</v>
      </c>
      <c r="P736" s="106">
        <v>104</v>
      </c>
      <c r="Q736" s="106">
        <v>14</v>
      </c>
      <c r="R736" s="106" t="str">
        <f t="shared" si="23"/>
        <v>נ_28_14_104_46</v>
      </c>
      <c r="S736" s="293">
        <v>2587.3677461767134</v>
      </c>
      <c r="V736" s="106">
        <v>50</v>
      </c>
      <c r="W736" s="106" t="s">
        <v>208</v>
      </c>
      <c r="X736" s="106">
        <v>28</v>
      </c>
      <c r="Y736" s="106">
        <v>52</v>
      </c>
      <c r="Z736" s="106">
        <v>7</v>
      </c>
      <c r="AA736" s="106" t="str">
        <f t="shared" si="24"/>
        <v>נ_28_7_52_50</v>
      </c>
      <c r="AB736" s="293">
        <v>1342.8011781279279</v>
      </c>
    </row>
    <row r="737" spans="13:28">
      <c r="M737" s="106">
        <v>47</v>
      </c>
      <c r="N737" s="106" t="s">
        <v>208</v>
      </c>
      <c r="O737" s="106">
        <v>28</v>
      </c>
      <c r="P737" s="106">
        <v>104</v>
      </c>
      <c r="Q737" s="106">
        <v>14</v>
      </c>
      <c r="R737" s="106" t="str">
        <f t="shared" si="23"/>
        <v>נ_28_14_104_47</v>
      </c>
      <c r="S737" s="293">
        <v>2643.8719682261349</v>
      </c>
      <c r="V737" s="106">
        <v>51</v>
      </c>
      <c r="W737" s="106" t="s">
        <v>208</v>
      </c>
      <c r="X737" s="106">
        <v>28</v>
      </c>
      <c r="Y737" s="106">
        <v>52</v>
      </c>
      <c r="Z737" s="106">
        <v>7</v>
      </c>
      <c r="AA737" s="106" t="str">
        <f t="shared" si="24"/>
        <v>נ_28_7_52_51</v>
      </c>
      <c r="AB737" s="293">
        <v>1343.6063341064821</v>
      </c>
    </row>
    <row r="738" spans="13:28">
      <c r="M738" s="106">
        <v>48</v>
      </c>
      <c r="N738" s="106" t="s">
        <v>208</v>
      </c>
      <c r="O738" s="106">
        <v>28</v>
      </c>
      <c r="P738" s="106">
        <v>104</v>
      </c>
      <c r="Q738" s="106">
        <v>14</v>
      </c>
      <c r="R738" s="106" t="str">
        <f t="shared" si="23"/>
        <v>נ_28_14_104_48</v>
      </c>
      <c r="S738" s="293">
        <v>2698.4332025556532</v>
      </c>
      <c r="V738" s="106">
        <v>52</v>
      </c>
      <c r="W738" s="106" t="s">
        <v>208</v>
      </c>
      <c r="X738" s="106">
        <v>28</v>
      </c>
      <c r="Y738" s="106">
        <v>52</v>
      </c>
      <c r="Z738" s="106">
        <v>7</v>
      </c>
      <c r="AA738" s="106" t="str">
        <f t="shared" si="24"/>
        <v>נ_28_7_52_52</v>
      </c>
      <c r="AB738" s="293">
        <v>1399.1083808145377</v>
      </c>
    </row>
    <row r="739" spans="13:28">
      <c r="M739" s="106">
        <v>49</v>
      </c>
      <c r="N739" s="106" t="s">
        <v>208</v>
      </c>
      <c r="O739" s="106">
        <v>28</v>
      </c>
      <c r="P739" s="106">
        <v>104</v>
      </c>
      <c r="Q739" s="106">
        <v>14</v>
      </c>
      <c r="R739" s="106" t="str">
        <f t="shared" si="23"/>
        <v>נ_28_14_104_49</v>
      </c>
      <c r="S739" s="293">
        <v>2755.1870079799542</v>
      </c>
      <c r="V739" s="106">
        <v>53</v>
      </c>
      <c r="W739" s="106" t="s">
        <v>208</v>
      </c>
      <c r="X739" s="106">
        <v>28</v>
      </c>
      <c r="Y739" s="106">
        <v>52</v>
      </c>
      <c r="Z739" s="106">
        <v>7</v>
      </c>
      <c r="AA739" s="106" t="str">
        <f t="shared" si="24"/>
        <v>נ_28_7_52_53</v>
      </c>
      <c r="AB739" s="293">
        <v>1452.491004573257</v>
      </c>
    </row>
    <row r="740" spans="13:28">
      <c r="M740" s="106">
        <v>50</v>
      </c>
      <c r="N740" s="106" t="s">
        <v>208</v>
      </c>
      <c r="O740" s="106">
        <v>28</v>
      </c>
      <c r="P740" s="106">
        <v>104</v>
      </c>
      <c r="Q740" s="106">
        <v>14</v>
      </c>
      <c r="R740" s="106" t="str">
        <f t="shared" si="23"/>
        <v>נ_28_14_104_50</v>
      </c>
      <c r="S740" s="293">
        <v>2816.2422212798119</v>
      </c>
      <c r="V740" s="106">
        <v>54</v>
      </c>
      <c r="W740" s="106" t="s">
        <v>208</v>
      </c>
      <c r="X740" s="106">
        <v>28</v>
      </c>
      <c r="Y740" s="106">
        <v>52</v>
      </c>
      <c r="Z740" s="106">
        <v>7</v>
      </c>
      <c r="AA740" s="106" t="str">
        <f t="shared" si="24"/>
        <v>נ_28_7_52_54</v>
      </c>
      <c r="AB740" s="293">
        <v>1502.8895061087865</v>
      </c>
    </row>
    <row r="741" spans="13:28">
      <c r="M741" s="106">
        <v>51</v>
      </c>
      <c r="N741" s="106" t="s">
        <v>208</v>
      </c>
      <c r="O741" s="106">
        <v>28</v>
      </c>
      <c r="P741" s="106">
        <v>104</v>
      </c>
      <c r="Q741" s="106">
        <v>14</v>
      </c>
      <c r="R741" s="106" t="str">
        <f t="shared" si="23"/>
        <v>נ_28_14_104_51</v>
      </c>
      <c r="S741" s="293">
        <v>2881.1475836474333</v>
      </c>
      <c r="V741" s="106">
        <v>55</v>
      </c>
      <c r="W741" s="106" t="s">
        <v>208</v>
      </c>
      <c r="X741" s="106">
        <v>28</v>
      </c>
      <c r="Y741" s="106">
        <v>52</v>
      </c>
      <c r="Z741" s="106">
        <v>7</v>
      </c>
      <c r="AA741" s="106" t="str">
        <f t="shared" si="24"/>
        <v>נ_28_7_52_55</v>
      </c>
      <c r="AB741" s="293">
        <v>1612.7522051845131</v>
      </c>
    </row>
    <row r="742" spans="13:28">
      <c r="M742" s="106">
        <v>52</v>
      </c>
      <c r="N742" s="106" t="s">
        <v>208</v>
      </c>
      <c r="O742" s="106">
        <v>28</v>
      </c>
      <c r="P742" s="106">
        <v>104</v>
      </c>
      <c r="Q742" s="106">
        <v>14</v>
      </c>
      <c r="R742" s="106" t="str">
        <f t="shared" si="23"/>
        <v>נ_28_14_104_52</v>
      </c>
      <c r="S742" s="293">
        <v>2953.0616363790723</v>
      </c>
      <c r="V742" s="106">
        <v>56</v>
      </c>
      <c r="W742" s="106" t="s">
        <v>208</v>
      </c>
      <c r="X742" s="106">
        <v>28</v>
      </c>
      <c r="Y742" s="106">
        <v>52</v>
      </c>
      <c r="Z742" s="106">
        <v>7</v>
      </c>
      <c r="AA742" s="106" t="str">
        <f t="shared" si="24"/>
        <v>נ_28_7_52_56</v>
      </c>
      <c r="AB742" s="293">
        <v>1684.2385137408894</v>
      </c>
    </row>
    <row r="743" spans="13:28">
      <c r="M743" s="106">
        <v>53</v>
      </c>
      <c r="N743" s="106" t="s">
        <v>208</v>
      </c>
      <c r="O743" s="106">
        <v>28</v>
      </c>
      <c r="P743" s="106">
        <v>104</v>
      </c>
      <c r="Q743" s="106">
        <v>14</v>
      </c>
      <c r="R743" s="106" t="str">
        <f t="shared" si="23"/>
        <v>נ_28_14_104_53</v>
      </c>
      <c r="S743" s="293">
        <v>3026.2966525991551</v>
      </c>
      <c r="V743" s="106">
        <v>57</v>
      </c>
      <c r="W743" s="106" t="s">
        <v>208</v>
      </c>
      <c r="X743" s="106">
        <v>28</v>
      </c>
      <c r="Y743" s="106">
        <v>52</v>
      </c>
      <c r="Z743" s="106">
        <v>7</v>
      </c>
      <c r="AA743" s="106" t="str">
        <f t="shared" si="24"/>
        <v>נ_28_7_52_57</v>
      </c>
      <c r="AB743" s="293">
        <v>1839.4790120497782</v>
      </c>
    </row>
    <row r="744" spans="13:28">
      <c r="M744" s="106">
        <v>54</v>
      </c>
      <c r="N744" s="106" t="s">
        <v>208</v>
      </c>
      <c r="O744" s="106">
        <v>28</v>
      </c>
      <c r="P744" s="106">
        <v>104</v>
      </c>
      <c r="Q744" s="106">
        <v>14</v>
      </c>
      <c r="R744" s="106" t="str">
        <f t="shared" si="23"/>
        <v>נ_28_14_104_54</v>
      </c>
      <c r="S744" s="293">
        <v>3101.3955737713418</v>
      </c>
      <c r="V744" s="106">
        <v>58</v>
      </c>
      <c r="W744" s="106" t="s">
        <v>208</v>
      </c>
      <c r="X744" s="106">
        <v>28</v>
      </c>
      <c r="Y744" s="106">
        <v>52</v>
      </c>
      <c r="Z744" s="106">
        <v>7</v>
      </c>
      <c r="AA744" s="106" t="str">
        <f t="shared" si="24"/>
        <v>נ_28_7_52_58</v>
      </c>
      <c r="AB744" s="293">
        <v>1989.6922518269437</v>
      </c>
    </row>
    <row r="745" spans="13:28">
      <c r="M745" s="106">
        <v>55</v>
      </c>
      <c r="N745" s="106" t="s">
        <v>208</v>
      </c>
      <c r="O745" s="106">
        <v>28</v>
      </c>
      <c r="P745" s="106">
        <v>104</v>
      </c>
      <c r="Q745" s="106">
        <v>14</v>
      </c>
      <c r="R745" s="106" t="str">
        <f t="shared" si="23"/>
        <v>נ_28_14_104_55</v>
      </c>
      <c r="S745" s="293">
        <v>3179.2261532901275</v>
      </c>
      <c r="V745" s="106">
        <v>59</v>
      </c>
      <c r="W745" s="106" t="s">
        <v>208</v>
      </c>
      <c r="X745" s="106">
        <v>28</v>
      </c>
      <c r="Y745" s="106">
        <v>52</v>
      </c>
      <c r="Z745" s="106">
        <v>7</v>
      </c>
      <c r="AA745" s="106" t="str">
        <f t="shared" si="24"/>
        <v>נ_28_7_52_59</v>
      </c>
      <c r="AB745" s="293">
        <v>1958.5901412196608</v>
      </c>
    </row>
    <row r="746" spans="13:28">
      <c r="M746" s="106">
        <v>56</v>
      </c>
      <c r="N746" s="106" t="s">
        <v>208</v>
      </c>
      <c r="O746" s="106">
        <v>28</v>
      </c>
      <c r="P746" s="106">
        <v>104</v>
      </c>
      <c r="Q746" s="106">
        <v>14</v>
      </c>
      <c r="R746" s="106" t="str">
        <f t="shared" si="23"/>
        <v>נ_28_14_104_56</v>
      </c>
      <c r="S746" s="293">
        <v>3250.5347540811472</v>
      </c>
      <c r="V746" s="106">
        <v>60</v>
      </c>
      <c r="W746" s="106" t="s">
        <v>208</v>
      </c>
      <c r="X746" s="106">
        <v>28</v>
      </c>
      <c r="Y746" s="106">
        <v>52</v>
      </c>
      <c r="Z746" s="106">
        <v>7</v>
      </c>
      <c r="AA746" s="106" t="str">
        <f t="shared" si="24"/>
        <v>נ_28_7_52_60</v>
      </c>
      <c r="AB746" s="293">
        <v>2069.5412697668689</v>
      </c>
    </row>
    <row r="747" spans="13:28">
      <c r="M747" s="106">
        <v>57</v>
      </c>
      <c r="N747" s="106" t="s">
        <v>208</v>
      </c>
      <c r="O747" s="106">
        <v>28</v>
      </c>
      <c r="P747" s="106">
        <v>104</v>
      </c>
      <c r="Q747" s="106">
        <v>14</v>
      </c>
      <c r="R747" s="106" t="str">
        <f t="shared" si="23"/>
        <v>נ_28_14_104_57</v>
      </c>
      <c r="S747" s="293">
        <v>3320.2537723184746</v>
      </c>
      <c r="V747" s="106">
        <v>61</v>
      </c>
      <c r="W747" s="106" t="s">
        <v>208</v>
      </c>
      <c r="X747" s="106">
        <v>28</v>
      </c>
      <c r="Y747" s="106">
        <v>52</v>
      </c>
      <c r="Z747" s="106">
        <v>7</v>
      </c>
      <c r="AA747" s="106" t="str">
        <f t="shared" si="24"/>
        <v>נ_28_7_52_61</v>
      </c>
      <c r="AB747" s="293">
        <v>2136.4022226819488</v>
      </c>
    </row>
    <row r="748" spans="13:28">
      <c r="M748" s="106">
        <v>58</v>
      </c>
      <c r="N748" s="106" t="s">
        <v>208</v>
      </c>
      <c r="O748" s="106">
        <v>28</v>
      </c>
      <c r="P748" s="106">
        <v>104</v>
      </c>
      <c r="Q748" s="106">
        <v>14</v>
      </c>
      <c r="R748" s="106" t="str">
        <f t="shared" si="23"/>
        <v>נ_28_14_104_58</v>
      </c>
      <c r="S748" s="293">
        <v>3370.7228547518157</v>
      </c>
      <c r="V748" s="106">
        <v>62</v>
      </c>
      <c r="W748" s="106" t="s">
        <v>208</v>
      </c>
      <c r="X748" s="106">
        <v>28</v>
      </c>
      <c r="Y748" s="106">
        <v>52</v>
      </c>
      <c r="Z748" s="106">
        <v>7</v>
      </c>
      <c r="AA748" s="106" t="str">
        <f t="shared" si="24"/>
        <v>נ_28_7_52_62</v>
      </c>
      <c r="AB748" s="293">
        <v>2194.3725744698859</v>
      </c>
    </row>
    <row r="749" spans="13:28">
      <c r="M749" s="106">
        <v>59</v>
      </c>
      <c r="N749" s="106" t="s">
        <v>208</v>
      </c>
      <c r="O749" s="106">
        <v>28</v>
      </c>
      <c r="P749" s="106">
        <v>104</v>
      </c>
      <c r="Q749" s="106">
        <v>14</v>
      </c>
      <c r="R749" s="106" t="str">
        <f t="shared" si="23"/>
        <v>נ_28_14_104_59</v>
      </c>
      <c r="S749" s="293">
        <v>3395.625548094984</v>
      </c>
      <c r="V749" s="106">
        <v>63</v>
      </c>
      <c r="W749" s="106" t="s">
        <v>208</v>
      </c>
      <c r="X749" s="106">
        <v>28</v>
      </c>
      <c r="Y749" s="106">
        <v>52</v>
      </c>
      <c r="Z749" s="106">
        <v>7</v>
      </c>
      <c r="AA749" s="106" t="str">
        <f t="shared" si="24"/>
        <v>נ_28_7_52_63</v>
      </c>
      <c r="AB749" s="293">
        <v>2222.042446860949</v>
      </c>
    </row>
    <row r="750" spans="13:28">
      <c r="M750" s="106">
        <v>60</v>
      </c>
      <c r="N750" s="106" t="s">
        <v>208</v>
      </c>
      <c r="O750" s="106">
        <v>28</v>
      </c>
      <c r="P750" s="106">
        <v>104</v>
      </c>
      <c r="Q750" s="106">
        <v>14</v>
      </c>
      <c r="R750" s="106" t="str">
        <f t="shared" si="23"/>
        <v>נ_28_14_104_60</v>
      </c>
      <c r="S750" s="293">
        <v>3430.9708832384126</v>
      </c>
      <c r="V750" s="106">
        <v>64</v>
      </c>
      <c r="W750" s="106" t="s">
        <v>208</v>
      </c>
      <c r="X750" s="106">
        <v>28</v>
      </c>
      <c r="Y750" s="106">
        <v>52</v>
      </c>
      <c r="Z750" s="106">
        <v>7</v>
      </c>
      <c r="AA750" s="106" t="str">
        <f t="shared" si="24"/>
        <v>נ_28_7_52_64</v>
      </c>
      <c r="AB750" s="293">
        <v>2296.6883956975207</v>
      </c>
    </row>
    <row r="751" spans="13:28">
      <c r="M751" s="106">
        <v>61</v>
      </c>
      <c r="N751" s="106" t="s">
        <v>208</v>
      </c>
      <c r="O751" s="106">
        <v>28</v>
      </c>
      <c r="P751" s="106">
        <v>104</v>
      </c>
      <c r="Q751" s="106">
        <v>14</v>
      </c>
      <c r="R751" s="106" t="str">
        <f t="shared" si="23"/>
        <v>נ_28_14_104_61</v>
      </c>
      <c r="S751" s="293">
        <v>3439.2728483059277</v>
      </c>
      <c r="V751" s="106">
        <v>65</v>
      </c>
      <c r="W751" s="106" t="s">
        <v>208</v>
      </c>
      <c r="X751" s="106">
        <v>28</v>
      </c>
      <c r="Y751" s="106">
        <v>52</v>
      </c>
      <c r="Z751" s="106">
        <v>7</v>
      </c>
      <c r="AA751" s="106" t="str">
        <f t="shared" si="24"/>
        <v>נ_28_7_52_65</v>
      </c>
      <c r="AB751" s="293">
        <v>2904.8502080169264</v>
      </c>
    </row>
    <row r="752" spans="13:28">
      <c r="M752" s="106">
        <v>62</v>
      </c>
      <c r="N752" s="106" t="s">
        <v>208</v>
      </c>
      <c r="O752" s="106">
        <v>28</v>
      </c>
      <c r="P752" s="106">
        <v>104</v>
      </c>
      <c r="Q752" s="106">
        <v>14</v>
      </c>
      <c r="R752" s="106" t="str">
        <f t="shared" si="23"/>
        <v>נ_28_14_104_62</v>
      </c>
      <c r="S752" s="293">
        <v>3425.8123324470221</v>
      </c>
      <c r="V752" s="106">
        <v>66</v>
      </c>
      <c r="W752" s="106" t="s">
        <v>208</v>
      </c>
      <c r="X752" s="106">
        <v>28</v>
      </c>
      <c r="Y752" s="106">
        <v>52</v>
      </c>
      <c r="Z752" s="106">
        <v>7</v>
      </c>
      <c r="AA752" s="106" t="str">
        <f t="shared" si="24"/>
        <v>נ_28_7_52_66</v>
      </c>
      <c r="AB752" s="293">
        <v>2213.0364325942105</v>
      </c>
    </row>
    <row r="753" spans="13:28">
      <c r="M753" s="106">
        <v>63</v>
      </c>
      <c r="N753" s="106" t="s">
        <v>208</v>
      </c>
      <c r="O753" s="106">
        <v>28</v>
      </c>
      <c r="P753" s="106">
        <v>104</v>
      </c>
      <c r="Q753" s="106">
        <v>14</v>
      </c>
      <c r="R753" s="106" t="str">
        <f t="shared" si="23"/>
        <v>נ_28_14_104_63</v>
      </c>
      <c r="S753" s="293">
        <v>3378.8583216205725</v>
      </c>
      <c r="V753" s="106">
        <v>21</v>
      </c>
      <c r="W753" s="106" t="s">
        <v>207</v>
      </c>
      <c r="X753" s="106">
        <v>28</v>
      </c>
      <c r="Y753" s="106">
        <v>156</v>
      </c>
      <c r="Z753" s="106">
        <v>7</v>
      </c>
      <c r="AA753" s="106" t="str">
        <f t="shared" si="24"/>
        <v>ז_28_7_156_21</v>
      </c>
      <c r="AB753" s="293">
        <v>203.40384269945429</v>
      </c>
    </row>
    <row r="754" spans="13:28">
      <c r="M754" s="106">
        <v>64</v>
      </c>
      <c r="N754" s="106" t="s">
        <v>208</v>
      </c>
      <c r="O754" s="106">
        <v>28</v>
      </c>
      <c r="P754" s="106">
        <v>104</v>
      </c>
      <c r="Q754" s="106">
        <v>14</v>
      </c>
      <c r="R754" s="106" t="str">
        <f t="shared" si="23"/>
        <v>נ_28_14_104_64</v>
      </c>
      <c r="S754" s="293">
        <v>3283.4114065502336</v>
      </c>
      <c r="V754" s="106">
        <v>22</v>
      </c>
      <c r="W754" s="106" t="s">
        <v>207</v>
      </c>
      <c r="X754" s="106">
        <v>28</v>
      </c>
      <c r="Y754" s="106">
        <v>156</v>
      </c>
      <c r="Z754" s="106">
        <v>7</v>
      </c>
      <c r="AA754" s="106" t="str">
        <f t="shared" si="24"/>
        <v>ז_28_7_156_22</v>
      </c>
      <c r="AB754" s="293">
        <v>259.07852487937322</v>
      </c>
    </row>
    <row r="755" spans="13:28">
      <c r="M755" s="106">
        <v>65</v>
      </c>
      <c r="N755" s="106" t="s">
        <v>208</v>
      </c>
      <c r="O755" s="106">
        <v>28</v>
      </c>
      <c r="P755" s="106">
        <v>104</v>
      </c>
      <c r="Q755" s="106">
        <v>14</v>
      </c>
      <c r="R755" s="106" t="str">
        <f t="shared" si="23"/>
        <v>נ_28_14_104_65</v>
      </c>
      <c r="S755" s="293">
        <v>3027.2801511074958</v>
      </c>
      <c r="V755" s="106">
        <v>23</v>
      </c>
      <c r="W755" s="106" t="s">
        <v>207</v>
      </c>
      <c r="X755" s="106">
        <v>28</v>
      </c>
      <c r="Y755" s="106">
        <v>156</v>
      </c>
      <c r="Z755" s="106">
        <v>7</v>
      </c>
      <c r="AA755" s="106" t="str">
        <f t="shared" si="24"/>
        <v>ז_28_7_156_23</v>
      </c>
      <c r="AB755" s="293">
        <v>348.40791590680135</v>
      </c>
    </row>
    <row r="756" spans="13:28">
      <c r="M756" s="106">
        <v>66</v>
      </c>
      <c r="N756" s="106" t="s">
        <v>208</v>
      </c>
      <c r="O756" s="106">
        <v>28</v>
      </c>
      <c r="P756" s="106">
        <v>104</v>
      </c>
      <c r="Q756" s="106">
        <v>14</v>
      </c>
      <c r="R756" s="106" t="str">
        <f t="shared" si="23"/>
        <v>נ_28_14_104_66</v>
      </c>
      <c r="S756" s="293">
        <v>2155.7447609669548</v>
      </c>
      <c r="V756" s="106">
        <v>24</v>
      </c>
      <c r="W756" s="106" t="s">
        <v>207</v>
      </c>
      <c r="X756" s="106">
        <v>28</v>
      </c>
      <c r="Y756" s="106">
        <v>156</v>
      </c>
      <c r="Z756" s="106">
        <v>7</v>
      </c>
      <c r="AA756" s="106" t="str">
        <f t="shared" si="24"/>
        <v>ז_28_7_156_24</v>
      </c>
      <c r="AB756" s="293">
        <v>399.6234697058473</v>
      </c>
    </row>
    <row r="757" spans="13:28">
      <c r="M757" s="106">
        <v>20</v>
      </c>
      <c r="N757" s="106" t="s">
        <v>207</v>
      </c>
      <c r="O757" s="106">
        <v>28</v>
      </c>
      <c r="P757" s="106">
        <v>156</v>
      </c>
      <c r="Q757" s="106">
        <v>14</v>
      </c>
      <c r="R757" s="106" t="str">
        <f t="shared" si="23"/>
        <v>ז_28_14_156_20</v>
      </c>
      <c r="S757" s="293">
        <v>1689.5619396727272</v>
      </c>
      <c r="V757" s="106">
        <v>25</v>
      </c>
      <c r="W757" s="106" t="s">
        <v>207</v>
      </c>
      <c r="X757" s="106">
        <v>28</v>
      </c>
      <c r="Y757" s="106">
        <v>156</v>
      </c>
      <c r="Z757" s="106">
        <v>7</v>
      </c>
      <c r="AA757" s="106" t="str">
        <f t="shared" si="24"/>
        <v>ז_28_7_156_25</v>
      </c>
      <c r="AB757" s="293">
        <v>558.53884132096539</v>
      </c>
    </row>
    <row r="758" spans="13:28">
      <c r="M758" s="106">
        <v>21</v>
      </c>
      <c r="N758" s="106" t="s">
        <v>207</v>
      </c>
      <c r="O758" s="106">
        <v>28</v>
      </c>
      <c r="P758" s="106">
        <v>156</v>
      </c>
      <c r="Q758" s="106">
        <v>14</v>
      </c>
      <c r="R758" s="106" t="str">
        <f t="shared" si="23"/>
        <v>ז_28_14_156_21</v>
      </c>
      <c r="S758" s="293">
        <v>1744.4770130226279</v>
      </c>
      <c r="V758" s="106">
        <v>26</v>
      </c>
      <c r="W758" s="106" t="s">
        <v>207</v>
      </c>
      <c r="X758" s="106">
        <v>28</v>
      </c>
      <c r="Y758" s="106">
        <v>156</v>
      </c>
      <c r="Z758" s="106">
        <v>7</v>
      </c>
      <c r="AA758" s="106" t="str">
        <f t="shared" si="24"/>
        <v>ז_28_7_156_26</v>
      </c>
      <c r="AB758" s="293">
        <v>613.69551122425833</v>
      </c>
    </row>
    <row r="759" spans="13:28">
      <c r="M759" s="106">
        <v>22</v>
      </c>
      <c r="N759" s="106" t="s">
        <v>207</v>
      </c>
      <c r="O759" s="106">
        <v>28</v>
      </c>
      <c r="P759" s="106">
        <v>156</v>
      </c>
      <c r="Q759" s="106">
        <v>14</v>
      </c>
      <c r="R759" s="106" t="str">
        <f t="shared" si="23"/>
        <v>ז_28_14_156_22</v>
      </c>
      <c r="S759" s="293">
        <v>1802.1236246343456</v>
      </c>
      <c r="V759" s="106">
        <v>27</v>
      </c>
      <c r="W759" s="106" t="s">
        <v>207</v>
      </c>
      <c r="X759" s="106">
        <v>28</v>
      </c>
      <c r="Y759" s="106">
        <v>156</v>
      </c>
      <c r="Z759" s="106">
        <v>7</v>
      </c>
      <c r="AA759" s="106" t="str">
        <f t="shared" si="24"/>
        <v>ז_28_7_156_27</v>
      </c>
      <c r="AB759" s="293">
        <v>754.37469879705873</v>
      </c>
    </row>
    <row r="760" spans="13:28">
      <c r="M760" s="106">
        <v>23</v>
      </c>
      <c r="N760" s="106" t="s">
        <v>207</v>
      </c>
      <c r="O760" s="106">
        <v>28</v>
      </c>
      <c r="P760" s="106">
        <v>156</v>
      </c>
      <c r="Q760" s="106">
        <v>14</v>
      </c>
      <c r="R760" s="106" t="str">
        <f t="shared" si="23"/>
        <v>ז_28_14_156_23</v>
      </c>
      <c r="S760" s="293">
        <v>1860.7309086767877</v>
      </c>
      <c r="V760" s="106">
        <v>28</v>
      </c>
      <c r="W760" s="106" t="s">
        <v>207</v>
      </c>
      <c r="X760" s="106">
        <v>28</v>
      </c>
      <c r="Y760" s="106">
        <v>156</v>
      </c>
      <c r="Z760" s="106">
        <v>7</v>
      </c>
      <c r="AA760" s="106" t="str">
        <f t="shared" si="24"/>
        <v>ז_28_7_156_28</v>
      </c>
      <c r="AB760" s="293">
        <v>801.26643354790758</v>
      </c>
    </row>
    <row r="761" spans="13:28">
      <c r="M761" s="106">
        <v>24</v>
      </c>
      <c r="N761" s="106" t="s">
        <v>207</v>
      </c>
      <c r="O761" s="106">
        <v>28</v>
      </c>
      <c r="P761" s="106">
        <v>156</v>
      </c>
      <c r="Q761" s="106">
        <v>14</v>
      </c>
      <c r="R761" s="106" t="str">
        <f t="shared" si="23"/>
        <v>ז_28_14_156_24</v>
      </c>
      <c r="S761" s="293">
        <v>1919.1512727903103</v>
      </c>
      <c r="V761" s="106">
        <v>29</v>
      </c>
      <c r="W761" s="106" t="s">
        <v>207</v>
      </c>
      <c r="X761" s="106">
        <v>28</v>
      </c>
      <c r="Y761" s="106">
        <v>156</v>
      </c>
      <c r="Z761" s="106">
        <v>7</v>
      </c>
      <c r="AA761" s="106" t="str">
        <f t="shared" si="24"/>
        <v>ז_28_7_156_29</v>
      </c>
      <c r="AB761" s="293">
        <v>1008.5298622247542</v>
      </c>
    </row>
    <row r="762" spans="13:28">
      <c r="M762" s="106">
        <v>25</v>
      </c>
      <c r="N762" s="106" t="s">
        <v>207</v>
      </c>
      <c r="O762" s="106">
        <v>28</v>
      </c>
      <c r="P762" s="106">
        <v>156</v>
      </c>
      <c r="Q762" s="106">
        <v>14</v>
      </c>
      <c r="R762" s="106" t="str">
        <f t="shared" si="23"/>
        <v>ז_28_14_156_25</v>
      </c>
      <c r="S762" s="293">
        <v>1978.932553703894</v>
      </c>
      <c r="V762" s="106">
        <v>30</v>
      </c>
      <c r="W762" s="106" t="s">
        <v>207</v>
      </c>
      <c r="X762" s="106">
        <v>28</v>
      </c>
      <c r="Y762" s="106">
        <v>156</v>
      </c>
      <c r="Z762" s="106">
        <v>7</v>
      </c>
      <c r="AA762" s="106" t="str">
        <f t="shared" si="24"/>
        <v>ז_28_7_156_30</v>
      </c>
      <c r="AB762" s="293">
        <v>1134.1320621066168</v>
      </c>
    </row>
    <row r="763" spans="13:28">
      <c r="M763" s="106">
        <v>26</v>
      </c>
      <c r="N763" s="106" t="s">
        <v>207</v>
      </c>
      <c r="O763" s="106">
        <v>28</v>
      </c>
      <c r="P763" s="106">
        <v>156</v>
      </c>
      <c r="Q763" s="106">
        <v>14</v>
      </c>
      <c r="R763" s="106" t="str">
        <f t="shared" si="23"/>
        <v>ז_28_14_156_26</v>
      </c>
      <c r="S763" s="293">
        <v>2036.0991642743606</v>
      </c>
      <c r="V763" s="106">
        <v>31</v>
      </c>
      <c r="W763" s="106" t="s">
        <v>207</v>
      </c>
      <c r="X763" s="106">
        <v>28</v>
      </c>
      <c r="Y763" s="106">
        <v>156</v>
      </c>
      <c r="Z763" s="106">
        <v>7</v>
      </c>
      <c r="AA763" s="106" t="str">
        <f t="shared" si="24"/>
        <v>ז_28_7_156_31</v>
      </c>
      <c r="AB763" s="293">
        <v>1236.2552480494198</v>
      </c>
    </row>
    <row r="764" spans="13:28">
      <c r="M764" s="106">
        <v>27</v>
      </c>
      <c r="N764" s="106" t="s">
        <v>207</v>
      </c>
      <c r="O764" s="106">
        <v>28</v>
      </c>
      <c r="P764" s="106">
        <v>156</v>
      </c>
      <c r="Q764" s="106">
        <v>14</v>
      </c>
      <c r="R764" s="106" t="str">
        <f t="shared" si="23"/>
        <v>ז_28_14_156_27</v>
      </c>
      <c r="S764" s="293">
        <v>2094.5546125560313</v>
      </c>
      <c r="V764" s="106">
        <v>32</v>
      </c>
      <c r="W764" s="106" t="s">
        <v>207</v>
      </c>
      <c r="X764" s="106">
        <v>28</v>
      </c>
      <c r="Y764" s="106">
        <v>156</v>
      </c>
      <c r="Z764" s="106">
        <v>7</v>
      </c>
      <c r="AA764" s="106" t="str">
        <f t="shared" si="24"/>
        <v>ז_28_7_156_32</v>
      </c>
      <c r="AB764" s="293">
        <v>1314.7819058041614</v>
      </c>
    </row>
    <row r="765" spans="13:28">
      <c r="M765" s="106">
        <v>28</v>
      </c>
      <c r="N765" s="106" t="s">
        <v>207</v>
      </c>
      <c r="O765" s="106">
        <v>28</v>
      </c>
      <c r="P765" s="106">
        <v>156</v>
      </c>
      <c r="Q765" s="106">
        <v>14</v>
      </c>
      <c r="R765" s="106" t="str">
        <f t="shared" si="23"/>
        <v>ז_28_14_156_28</v>
      </c>
      <c r="S765" s="293">
        <v>2151.1039101738702</v>
      </c>
      <c r="V765" s="106">
        <v>33</v>
      </c>
      <c r="W765" s="106" t="s">
        <v>207</v>
      </c>
      <c r="X765" s="106">
        <v>28</v>
      </c>
      <c r="Y765" s="106">
        <v>156</v>
      </c>
      <c r="Z765" s="106">
        <v>7</v>
      </c>
      <c r="AA765" s="106" t="str">
        <f t="shared" si="24"/>
        <v>ז_28_7_156_33</v>
      </c>
      <c r="AB765" s="293">
        <v>1369.6046493963972</v>
      </c>
    </row>
    <row r="766" spans="13:28">
      <c r="M766" s="106">
        <v>29</v>
      </c>
      <c r="N766" s="106" t="s">
        <v>207</v>
      </c>
      <c r="O766" s="106">
        <v>28</v>
      </c>
      <c r="P766" s="106">
        <v>156</v>
      </c>
      <c r="Q766" s="106">
        <v>14</v>
      </c>
      <c r="R766" s="106" t="str">
        <f t="shared" si="23"/>
        <v>ז_28_14_156_29</v>
      </c>
      <c r="S766" s="293">
        <v>2209.2776437957482</v>
      </c>
      <c r="V766" s="106">
        <v>34</v>
      </c>
      <c r="W766" s="106" t="s">
        <v>207</v>
      </c>
      <c r="X766" s="106">
        <v>28</v>
      </c>
      <c r="Y766" s="106">
        <v>156</v>
      </c>
      <c r="Z766" s="106">
        <v>7</v>
      </c>
      <c r="AA766" s="106" t="str">
        <f t="shared" si="24"/>
        <v>ז_28_7_156_34</v>
      </c>
      <c r="AB766" s="293">
        <v>1414.9994952499858</v>
      </c>
    </row>
    <row r="767" spans="13:28">
      <c r="M767" s="106">
        <v>30</v>
      </c>
      <c r="N767" s="106" t="s">
        <v>207</v>
      </c>
      <c r="O767" s="106">
        <v>28</v>
      </c>
      <c r="P767" s="106">
        <v>156</v>
      </c>
      <c r="Q767" s="106">
        <v>14</v>
      </c>
      <c r="R767" s="106" t="str">
        <f t="shared" si="23"/>
        <v>ז_28_14_156_30</v>
      </c>
      <c r="S767" s="293">
        <v>2262.8719049959218</v>
      </c>
      <c r="V767" s="106">
        <v>35</v>
      </c>
      <c r="W767" s="106" t="s">
        <v>207</v>
      </c>
      <c r="X767" s="106">
        <v>28</v>
      </c>
      <c r="Y767" s="106">
        <v>156</v>
      </c>
      <c r="Z767" s="106">
        <v>7</v>
      </c>
      <c r="AA767" s="106" t="str">
        <f t="shared" si="24"/>
        <v>ז_28_7_156_35</v>
      </c>
      <c r="AB767" s="293">
        <v>1466.4114473082686</v>
      </c>
    </row>
    <row r="768" spans="13:28">
      <c r="M768" s="106">
        <v>31</v>
      </c>
      <c r="N768" s="106" t="s">
        <v>207</v>
      </c>
      <c r="O768" s="106">
        <v>28</v>
      </c>
      <c r="P768" s="106">
        <v>156</v>
      </c>
      <c r="Q768" s="106">
        <v>14</v>
      </c>
      <c r="R768" s="106" t="str">
        <f t="shared" si="23"/>
        <v>ז_28_14_156_31</v>
      </c>
      <c r="S768" s="293">
        <v>2314.7745316136852</v>
      </c>
      <c r="V768" s="106">
        <v>36</v>
      </c>
      <c r="W768" s="106" t="s">
        <v>207</v>
      </c>
      <c r="X768" s="106">
        <v>28</v>
      </c>
      <c r="Y768" s="106">
        <v>156</v>
      </c>
      <c r="Z768" s="106">
        <v>7</v>
      </c>
      <c r="AA768" s="106" t="str">
        <f t="shared" si="24"/>
        <v>ז_28_7_156_36</v>
      </c>
      <c r="AB768" s="293">
        <v>1508.608763542115</v>
      </c>
    </row>
    <row r="769" spans="13:28">
      <c r="M769" s="106">
        <v>32</v>
      </c>
      <c r="N769" s="106" t="s">
        <v>207</v>
      </c>
      <c r="O769" s="106">
        <v>28</v>
      </c>
      <c r="P769" s="106">
        <v>156</v>
      </c>
      <c r="Q769" s="106">
        <v>14</v>
      </c>
      <c r="R769" s="106" t="str">
        <f t="shared" si="23"/>
        <v>ז_28_14_156_32</v>
      </c>
      <c r="S769" s="293">
        <v>2365.7490105285342</v>
      </c>
      <c r="V769" s="106">
        <v>37</v>
      </c>
      <c r="W769" s="106" t="s">
        <v>207</v>
      </c>
      <c r="X769" s="106">
        <v>28</v>
      </c>
      <c r="Y769" s="106">
        <v>156</v>
      </c>
      <c r="Z769" s="106">
        <v>7</v>
      </c>
      <c r="AA769" s="106" t="str">
        <f t="shared" si="24"/>
        <v>ז_28_7_156_37</v>
      </c>
      <c r="AB769" s="293">
        <v>1557.5688961516994</v>
      </c>
    </row>
    <row r="770" spans="13:28">
      <c r="M770" s="106">
        <v>33</v>
      </c>
      <c r="N770" s="106" t="s">
        <v>207</v>
      </c>
      <c r="O770" s="106">
        <v>28</v>
      </c>
      <c r="P770" s="106">
        <v>156</v>
      </c>
      <c r="Q770" s="106">
        <v>14</v>
      </c>
      <c r="R770" s="106" t="str">
        <f t="shared" si="23"/>
        <v>ז_28_14_156_33</v>
      </c>
      <c r="S770" s="293">
        <v>2416.6273613415219</v>
      </c>
      <c r="V770" s="106">
        <v>38</v>
      </c>
      <c r="W770" s="106" t="s">
        <v>207</v>
      </c>
      <c r="X770" s="106">
        <v>28</v>
      </c>
      <c r="Y770" s="106">
        <v>156</v>
      </c>
      <c r="Z770" s="106">
        <v>7</v>
      </c>
      <c r="AA770" s="106" t="str">
        <f t="shared" si="24"/>
        <v>ז_28_7_156_38</v>
      </c>
      <c r="AB770" s="293">
        <v>1579.1376999592599</v>
      </c>
    </row>
    <row r="771" spans="13:28">
      <c r="M771" s="106">
        <v>34</v>
      </c>
      <c r="N771" s="106" t="s">
        <v>207</v>
      </c>
      <c r="O771" s="106">
        <v>28</v>
      </c>
      <c r="P771" s="106">
        <v>156</v>
      </c>
      <c r="Q771" s="106">
        <v>14</v>
      </c>
      <c r="R771" s="106" t="str">
        <f t="shared" si="23"/>
        <v>ז_28_14_156_34</v>
      </c>
      <c r="S771" s="293">
        <v>2468.3329657500058</v>
      </c>
      <c r="V771" s="106">
        <v>39</v>
      </c>
      <c r="W771" s="106" t="s">
        <v>207</v>
      </c>
      <c r="X771" s="106">
        <v>28</v>
      </c>
      <c r="Y771" s="106">
        <v>156</v>
      </c>
      <c r="Z771" s="106">
        <v>7</v>
      </c>
      <c r="AA771" s="106" t="str">
        <f t="shared" si="24"/>
        <v>ז_28_7_156_39</v>
      </c>
      <c r="AB771" s="293">
        <v>1610.2076929965287</v>
      </c>
    </row>
    <row r="772" spans="13:28">
      <c r="M772" s="106">
        <v>35</v>
      </c>
      <c r="N772" s="106" t="s">
        <v>207</v>
      </c>
      <c r="O772" s="106">
        <v>28</v>
      </c>
      <c r="P772" s="106">
        <v>156</v>
      </c>
      <c r="Q772" s="106">
        <v>14</v>
      </c>
      <c r="R772" s="106" t="str">
        <f t="shared" si="23"/>
        <v>ז_28_14_156_35</v>
      </c>
      <c r="S772" s="293">
        <v>2521.2862767524994</v>
      </c>
      <c r="V772" s="106">
        <v>40</v>
      </c>
      <c r="W772" s="106" t="s">
        <v>207</v>
      </c>
      <c r="X772" s="106">
        <v>28</v>
      </c>
      <c r="Y772" s="106">
        <v>156</v>
      </c>
      <c r="Z772" s="106">
        <v>7</v>
      </c>
      <c r="AA772" s="106" t="str">
        <f t="shared" si="24"/>
        <v>ז_28_7_156_40</v>
      </c>
      <c r="AB772" s="293">
        <v>1637.7159552518169</v>
      </c>
    </row>
    <row r="773" spans="13:28">
      <c r="M773" s="106">
        <v>36</v>
      </c>
      <c r="N773" s="106" t="s">
        <v>207</v>
      </c>
      <c r="O773" s="106">
        <v>28</v>
      </c>
      <c r="P773" s="106">
        <v>156</v>
      </c>
      <c r="Q773" s="106">
        <v>14</v>
      </c>
      <c r="R773" s="106" t="str">
        <f t="shared" si="23"/>
        <v>ז_28_14_156_36</v>
      </c>
      <c r="S773" s="293">
        <v>2575.2842183401694</v>
      </c>
      <c r="V773" s="106">
        <v>41</v>
      </c>
      <c r="W773" s="106" t="s">
        <v>207</v>
      </c>
      <c r="X773" s="106">
        <v>28</v>
      </c>
      <c r="Y773" s="106">
        <v>156</v>
      </c>
      <c r="Z773" s="106">
        <v>7</v>
      </c>
      <c r="AA773" s="106" t="str">
        <f t="shared" si="24"/>
        <v>ז_28_7_156_41</v>
      </c>
      <c r="AB773" s="293">
        <v>1697.7414399763454</v>
      </c>
    </row>
    <row r="774" spans="13:28">
      <c r="M774" s="106">
        <v>37</v>
      </c>
      <c r="N774" s="106" t="s">
        <v>207</v>
      </c>
      <c r="O774" s="106">
        <v>28</v>
      </c>
      <c r="P774" s="106">
        <v>156</v>
      </c>
      <c r="Q774" s="106">
        <v>14</v>
      </c>
      <c r="R774" s="106" t="str">
        <f t="shared" ref="R774:R837" si="25">N774&amp;"_"&amp;O774&amp;"_"&amp;Q774&amp;"_"&amp;P774&amp;"_"&amp;M774</f>
        <v>ז_28_14_156_37</v>
      </c>
      <c r="S774" s="293">
        <v>2630.8058863830697</v>
      </c>
      <c r="V774" s="106">
        <v>42</v>
      </c>
      <c r="W774" s="106" t="s">
        <v>207</v>
      </c>
      <c r="X774" s="106">
        <v>28</v>
      </c>
      <c r="Y774" s="106">
        <v>156</v>
      </c>
      <c r="Z774" s="106">
        <v>7</v>
      </c>
      <c r="AA774" s="106" t="str">
        <f t="shared" si="24"/>
        <v>ז_28_7_156_42</v>
      </c>
      <c r="AB774" s="293">
        <v>1720.6325720950563</v>
      </c>
    </row>
    <row r="775" spans="13:28">
      <c r="M775" s="106">
        <v>38</v>
      </c>
      <c r="N775" s="106" t="s">
        <v>207</v>
      </c>
      <c r="O775" s="106">
        <v>28</v>
      </c>
      <c r="P775" s="106">
        <v>156</v>
      </c>
      <c r="Q775" s="106">
        <v>14</v>
      </c>
      <c r="R775" s="106" t="str">
        <f t="shared" si="25"/>
        <v>ז_28_14_156_38</v>
      </c>
      <c r="S775" s="293">
        <v>2687.6580756296112</v>
      </c>
      <c r="V775" s="106">
        <v>43</v>
      </c>
      <c r="W775" s="106" t="s">
        <v>207</v>
      </c>
      <c r="X775" s="106">
        <v>28</v>
      </c>
      <c r="Y775" s="106">
        <v>156</v>
      </c>
      <c r="Z775" s="106">
        <v>7</v>
      </c>
      <c r="AA775" s="106" t="str">
        <f t="shared" ref="AA775:AA838" si="26">W775&amp;"_"&amp;X775&amp;"_"&amp;Z775&amp;"_"&amp;Y775&amp;"_"&amp;V775</f>
        <v>ז_28_7_156_43</v>
      </c>
      <c r="AB775" s="293">
        <v>1801.6715574135014</v>
      </c>
    </row>
    <row r="776" spans="13:28">
      <c r="M776" s="106">
        <v>39</v>
      </c>
      <c r="N776" s="106" t="s">
        <v>207</v>
      </c>
      <c r="O776" s="106">
        <v>28</v>
      </c>
      <c r="P776" s="106">
        <v>156</v>
      </c>
      <c r="Q776" s="106">
        <v>14</v>
      </c>
      <c r="R776" s="106" t="str">
        <f t="shared" si="25"/>
        <v>ז_28_14_156_39</v>
      </c>
      <c r="S776" s="293">
        <v>2747.2981637848743</v>
      </c>
      <c r="V776" s="106">
        <v>44</v>
      </c>
      <c r="W776" s="106" t="s">
        <v>207</v>
      </c>
      <c r="X776" s="106">
        <v>28</v>
      </c>
      <c r="Y776" s="106">
        <v>156</v>
      </c>
      <c r="Z776" s="106">
        <v>7</v>
      </c>
      <c r="AA776" s="106" t="str">
        <f t="shared" si="26"/>
        <v>ז_28_7_156_44</v>
      </c>
      <c r="AB776" s="293">
        <v>1886.9884556203615</v>
      </c>
    </row>
    <row r="777" spans="13:28">
      <c r="M777" s="106">
        <v>40</v>
      </c>
      <c r="N777" s="106" t="s">
        <v>207</v>
      </c>
      <c r="O777" s="106">
        <v>28</v>
      </c>
      <c r="P777" s="106">
        <v>156</v>
      </c>
      <c r="Q777" s="106">
        <v>14</v>
      </c>
      <c r="R777" s="106" t="str">
        <f t="shared" si="25"/>
        <v>ז_28_14_156_40</v>
      </c>
      <c r="S777" s="293">
        <v>2809.5627195712786</v>
      </c>
      <c r="V777" s="106">
        <v>45</v>
      </c>
      <c r="W777" s="106" t="s">
        <v>207</v>
      </c>
      <c r="X777" s="106">
        <v>28</v>
      </c>
      <c r="Y777" s="106">
        <v>156</v>
      </c>
      <c r="Z777" s="106">
        <v>7</v>
      </c>
      <c r="AA777" s="106" t="str">
        <f t="shared" si="26"/>
        <v>ז_28_7_156_45</v>
      </c>
      <c r="AB777" s="293">
        <v>1970.1694902839117</v>
      </c>
    </row>
    <row r="778" spans="13:28">
      <c r="M778" s="106">
        <v>41</v>
      </c>
      <c r="N778" s="106" t="s">
        <v>207</v>
      </c>
      <c r="O778" s="106">
        <v>28</v>
      </c>
      <c r="P778" s="106">
        <v>156</v>
      </c>
      <c r="Q778" s="106">
        <v>14</v>
      </c>
      <c r="R778" s="106" t="str">
        <f t="shared" si="25"/>
        <v>ז_28_14_156_41</v>
      </c>
      <c r="S778" s="293">
        <v>2874.956462702648</v>
      </c>
      <c r="V778" s="106">
        <v>46</v>
      </c>
      <c r="W778" s="106" t="s">
        <v>207</v>
      </c>
      <c r="X778" s="106">
        <v>28</v>
      </c>
      <c r="Y778" s="106">
        <v>156</v>
      </c>
      <c r="Z778" s="106">
        <v>7</v>
      </c>
      <c r="AA778" s="106" t="str">
        <f t="shared" si="26"/>
        <v>ז_28_7_156_46</v>
      </c>
      <c r="AB778" s="293">
        <v>2119.1512436083749</v>
      </c>
    </row>
    <row r="779" spans="13:28">
      <c r="M779" s="106">
        <v>42</v>
      </c>
      <c r="N779" s="106" t="s">
        <v>207</v>
      </c>
      <c r="O779" s="106">
        <v>28</v>
      </c>
      <c r="P779" s="106">
        <v>156</v>
      </c>
      <c r="Q779" s="106">
        <v>14</v>
      </c>
      <c r="R779" s="106" t="str">
        <f t="shared" si="25"/>
        <v>ז_28_14_156_42</v>
      </c>
      <c r="S779" s="293">
        <v>2942.3907763486236</v>
      </c>
      <c r="V779" s="106">
        <v>47</v>
      </c>
      <c r="W779" s="106" t="s">
        <v>207</v>
      </c>
      <c r="X779" s="106">
        <v>28</v>
      </c>
      <c r="Y779" s="106">
        <v>156</v>
      </c>
      <c r="Z779" s="106">
        <v>7</v>
      </c>
      <c r="AA779" s="106" t="str">
        <f t="shared" si="26"/>
        <v>ז_28_7_156_47</v>
      </c>
      <c r="AB779" s="293">
        <v>2278.4769812327645</v>
      </c>
    </row>
    <row r="780" spans="13:28">
      <c r="M780" s="106">
        <v>43</v>
      </c>
      <c r="N780" s="106" t="s">
        <v>207</v>
      </c>
      <c r="O780" s="106">
        <v>28</v>
      </c>
      <c r="P780" s="106">
        <v>156</v>
      </c>
      <c r="Q780" s="106">
        <v>14</v>
      </c>
      <c r="R780" s="106" t="str">
        <f t="shared" si="25"/>
        <v>ז_28_14_156_43</v>
      </c>
      <c r="S780" s="293">
        <v>3014.2120148594026</v>
      </c>
      <c r="V780" s="106">
        <v>48</v>
      </c>
      <c r="W780" s="106" t="s">
        <v>207</v>
      </c>
      <c r="X780" s="106">
        <v>28</v>
      </c>
      <c r="Y780" s="106">
        <v>156</v>
      </c>
      <c r="Z780" s="106">
        <v>7</v>
      </c>
      <c r="AA780" s="106" t="str">
        <f t="shared" si="26"/>
        <v>ז_28_7_156_48</v>
      </c>
      <c r="AB780" s="293">
        <v>2363.4233198954444</v>
      </c>
    </row>
    <row r="781" spans="13:28">
      <c r="M781" s="106">
        <v>44</v>
      </c>
      <c r="N781" s="106" t="s">
        <v>207</v>
      </c>
      <c r="O781" s="106">
        <v>28</v>
      </c>
      <c r="P781" s="106">
        <v>156</v>
      </c>
      <c r="Q781" s="106">
        <v>14</v>
      </c>
      <c r="R781" s="106" t="str">
        <f t="shared" si="25"/>
        <v>ז_28_14_156_44</v>
      </c>
      <c r="S781" s="293">
        <v>3087.711512159985</v>
      </c>
      <c r="V781" s="106">
        <v>49</v>
      </c>
      <c r="W781" s="106" t="s">
        <v>207</v>
      </c>
      <c r="X781" s="106">
        <v>28</v>
      </c>
      <c r="Y781" s="106">
        <v>156</v>
      </c>
      <c r="Z781" s="106">
        <v>7</v>
      </c>
      <c r="AA781" s="106" t="str">
        <f t="shared" si="26"/>
        <v>ז_28_7_156_49</v>
      </c>
      <c r="AB781" s="293">
        <v>2421.6670601358578</v>
      </c>
    </row>
    <row r="782" spans="13:28">
      <c r="M782" s="106">
        <v>45</v>
      </c>
      <c r="N782" s="106" t="s">
        <v>207</v>
      </c>
      <c r="O782" s="106">
        <v>28</v>
      </c>
      <c r="P782" s="106">
        <v>156</v>
      </c>
      <c r="Q782" s="106">
        <v>14</v>
      </c>
      <c r="R782" s="106" t="str">
        <f t="shared" si="25"/>
        <v>ז_28_14_156_45</v>
      </c>
      <c r="S782" s="293">
        <v>3162.9196873363949</v>
      </c>
      <c r="V782" s="106">
        <v>50</v>
      </c>
      <c r="W782" s="106" t="s">
        <v>207</v>
      </c>
      <c r="X782" s="106">
        <v>28</v>
      </c>
      <c r="Y782" s="106">
        <v>156</v>
      </c>
      <c r="Z782" s="106">
        <v>7</v>
      </c>
      <c r="AA782" s="106" t="str">
        <f t="shared" si="26"/>
        <v>ז_28_7_156_50</v>
      </c>
      <c r="AB782" s="293">
        <v>2501.8640775235517</v>
      </c>
    </row>
    <row r="783" spans="13:28">
      <c r="M783" s="106">
        <v>46</v>
      </c>
      <c r="N783" s="106" t="s">
        <v>207</v>
      </c>
      <c r="O783" s="106">
        <v>28</v>
      </c>
      <c r="P783" s="106">
        <v>156</v>
      </c>
      <c r="Q783" s="106">
        <v>14</v>
      </c>
      <c r="R783" s="106" t="str">
        <f t="shared" si="25"/>
        <v>ז_28_14_156_46</v>
      </c>
      <c r="S783" s="293">
        <v>3240.2727041664921</v>
      </c>
      <c r="V783" s="106">
        <v>51</v>
      </c>
      <c r="W783" s="106" t="s">
        <v>207</v>
      </c>
      <c r="X783" s="106">
        <v>28</v>
      </c>
      <c r="Y783" s="106">
        <v>156</v>
      </c>
      <c r="Z783" s="106">
        <v>7</v>
      </c>
      <c r="AA783" s="106" t="str">
        <f t="shared" si="26"/>
        <v>ז_28_7_156_51</v>
      </c>
      <c r="AB783" s="293">
        <v>2547.5040693986234</v>
      </c>
    </row>
    <row r="784" spans="13:28">
      <c r="M784" s="106">
        <v>47</v>
      </c>
      <c r="N784" s="106" t="s">
        <v>207</v>
      </c>
      <c r="O784" s="106">
        <v>28</v>
      </c>
      <c r="P784" s="106">
        <v>156</v>
      </c>
      <c r="Q784" s="106">
        <v>14</v>
      </c>
      <c r="R784" s="106" t="str">
        <f t="shared" si="25"/>
        <v>ז_28_14_156_47</v>
      </c>
      <c r="S784" s="293">
        <v>3315.9581676490084</v>
      </c>
      <c r="V784" s="106">
        <v>52</v>
      </c>
      <c r="W784" s="106" t="s">
        <v>207</v>
      </c>
      <c r="X784" s="106">
        <v>28</v>
      </c>
      <c r="Y784" s="106">
        <v>156</v>
      </c>
      <c r="Z784" s="106">
        <v>7</v>
      </c>
      <c r="AA784" s="106" t="str">
        <f t="shared" si="26"/>
        <v>ז_28_7_156_52</v>
      </c>
      <c r="AB784" s="293">
        <v>2699.6455769231961</v>
      </c>
    </row>
    <row r="785" spans="13:28">
      <c r="M785" s="106">
        <v>48</v>
      </c>
      <c r="N785" s="106" t="s">
        <v>207</v>
      </c>
      <c r="O785" s="106">
        <v>28</v>
      </c>
      <c r="P785" s="106">
        <v>156</v>
      </c>
      <c r="Q785" s="106">
        <v>14</v>
      </c>
      <c r="R785" s="106" t="str">
        <f t="shared" si="25"/>
        <v>ז_28_14_156_48</v>
      </c>
      <c r="S785" s="293">
        <v>3389.120276731896</v>
      </c>
      <c r="V785" s="106">
        <v>53</v>
      </c>
      <c r="W785" s="106" t="s">
        <v>207</v>
      </c>
      <c r="X785" s="106">
        <v>28</v>
      </c>
      <c r="Y785" s="106">
        <v>156</v>
      </c>
      <c r="Z785" s="106">
        <v>7</v>
      </c>
      <c r="AA785" s="106" t="str">
        <f t="shared" si="26"/>
        <v>ז_28_7_156_53</v>
      </c>
      <c r="AB785" s="293">
        <v>2852.2905471520899</v>
      </c>
    </row>
    <row r="786" spans="13:28">
      <c r="M786" s="106">
        <v>49</v>
      </c>
      <c r="N786" s="106" t="s">
        <v>207</v>
      </c>
      <c r="O786" s="106">
        <v>28</v>
      </c>
      <c r="P786" s="106">
        <v>156</v>
      </c>
      <c r="Q786" s="106">
        <v>14</v>
      </c>
      <c r="R786" s="106" t="str">
        <f t="shared" si="25"/>
        <v>ז_28_14_156_49</v>
      </c>
      <c r="S786" s="293">
        <v>3464.6176726209469</v>
      </c>
      <c r="V786" s="106">
        <v>54</v>
      </c>
      <c r="W786" s="106" t="s">
        <v>207</v>
      </c>
      <c r="X786" s="106">
        <v>28</v>
      </c>
      <c r="Y786" s="106">
        <v>156</v>
      </c>
      <c r="Z786" s="106">
        <v>7</v>
      </c>
      <c r="AA786" s="106" t="str">
        <f t="shared" si="26"/>
        <v>ז_28_7_156_54</v>
      </c>
      <c r="AB786" s="293">
        <v>3003.5546613408478</v>
      </c>
    </row>
    <row r="787" spans="13:28">
      <c r="M787" s="106">
        <v>50</v>
      </c>
      <c r="N787" s="106" t="s">
        <v>207</v>
      </c>
      <c r="O787" s="106">
        <v>28</v>
      </c>
      <c r="P787" s="106">
        <v>156</v>
      </c>
      <c r="Q787" s="106">
        <v>14</v>
      </c>
      <c r="R787" s="106" t="str">
        <f t="shared" si="25"/>
        <v>ז_28_14_156_50</v>
      </c>
      <c r="S787" s="293">
        <v>3544.891323891979</v>
      </c>
      <c r="V787" s="106">
        <v>55</v>
      </c>
      <c r="W787" s="106" t="s">
        <v>207</v>
      </c>
      <c r="X787" s="106">
        <v>28</v>
      </c>
      <c r="Y787" s="106">
        <v>156</v>
      </c>
      <c r="Z787" s="106">
        <v>7</v>
      </c>
      <c r="AA787" s="106" t="str">
        <f t="shared" si="26"/>
        <v>ז_28_7_156_55</v>
      </c>
      <c r="AB787" s="293">
        <v>3280.1915179254884</v>
      </c>
    </row>
    <row r="788" spans="13:28">
      <c r="M788" s="106">
        <v>51</v>
      </c>
      <c r="N788" s="106" t="s">
        <v>207</v>
      </c>
      <c r="O788" s="106">
        <v>28</v>
      </c>
      <c r="P788" s="106">
        <v>156</v>
      </c>
      <c r="Q788" s="106">
        <v>14</v>
      </c>
      <c r="R788" s="106" t="str">
        <f t="shared" si="25"/>
        <v>ז_28_14_156_51</v>
      </c>
      <c r="S788" s="293">
        <v>3629.2317530909863</v>
      </c>
      <c r="V788" s="106">
        <v>56</v>
      </c>
      <c r="W788" s="106" t="s">
        <v>207</v>
      </c>
      <c r="X788" s="106">
        <v>28</v>
      </c>
      <c r="Y788" s="106">
        <v>156</v>
      </c>
      <c r="Z788" s="106">
        <v>7</v>
      </c>
      <c r="AA788" s="106" t="str">
        <f t="shared" si="26"/>
        <v>ז_28_7_156_56</v>
      </c>
      <c r="AB788" s="293">
        <v>3486.1450557617004</v>
      </c>
    </row>
    <row r="789" spans="13:28">
      <c r="M789" s="106">
        <v>52</v>
      </c>
      <c r="N789" s="106" t="s">
        <v>207</v>
      </c>
      <c r="O789" s="106">
        <v>28</v>
      </c>
      <c r="P789" s="106">
        <v>156</v>
      </c>
      <c r="Q789" s="106">
        <v>14</v>
      </c>
      <c r="R789" s="106" t="str">
        <f t="shared" si="25"/>
        <v>ז_28_14_156_52</v>
      </c>
      <c r="S789" s="293">
        <v>3721.3363995323048</v>
      </c>
      <c r="V789" s="106">
        <v>57</v>
      </c>
      <c r="W789" s="106" t="s">
        <v>207</v>
      </c>
      <c r="X789" s="106">
        <v>28</v>
      </c>
      <c r="Y789" s="106">
        <v>156</v>
      </c>
      <c r="Z789" s="106">
        <v>7</v>
      </c>
      <c r="AA789" s="106" t="str">
        <f t="shared" si="26"/>
        <v>ז_28_7_156_57</v>
      </c>
      <c r="AB789" s="293">
        <v>3874.5957694622703</v>
      </c>
    </row>
    <row r="790" spans="13:28">
      <c r="M790" s="106">
        <v>53</v>
      </c>
      <c r="N790" s="106" t="s">
        <v>207</v>
      </c>
      <c r="O790" s="106">
        <v>28</v>
      </c>
      <c r="P790" s="106">
        <v>156</v>
      </c>
      <c r="Q790" s="106">
        <v>14</v>
      </c>
      <c r="R790" s="106" t="str">
        <f t="shared" si="25"/>
        <v>ז_28_14_156_53</v>
      </c>
      <c r="S790" s="293">
        <v>3813.8410663791565</v>
      </c>
      <c r="V790" s="106">
        <v>58</v>
      </c>
      <c r="W790" s="106" t="s">
        <v>207</v>
      </c>
      <c r="X790" s="106">
        <v>28</v>
      </c>
      <c r="Y790" s="106">
        <v>156</v>
      </c>
      <c r="Z790" s="106">
        <v>7</v>
      </c>
      <c r="AA790" s="106" t="str">
        <f t="shared" si="26"/>
        <v>ז_28_7_156_58</v>
      </c>
      <c r="AB790" s="293">
        <v>4264.6015468556834</v>
      </c>
    </row>
    <row r="791" spans="13:28">
      <c r="M791" s="106">
        <v>54</v>
      </c>
      <c r="N791" s="106" t="s">
        <v>207</v>
      </c>
      <c r="O791" s="106">
        <v>28</v>
      </c>
      <c r="P791" s="106">
        <v>156</v>
      </c>
      <c r="Q791" s="106">
        <v>14</v>
      </c>
      <c r="R791" s="106" t="str">
        <f t="shared" si="25"/>
        <v>ז_28_14_156_54</v>
      </c>
      <c r="S791" s="293">
        <v>3906.9637002155373</v>
      </c>
      <c r="V791" s="106">
        <v>59</v>
      </c>
      <c r="W791" s="106" t="s">
        <v>207</v>
      </c>
      <c r="X791" s="106">
        <v>28</v>
      </c>
      <c r="Y791" s="106">
        <v>156</v>
      </c>
      <c r="Z791" s="106">
        <v>7</v>
      </c>
      <c r="AA791" s="106" t="str">
        <f t="shared" si="26"/>
        <v>ז_28_7_156_59</v>
      </c>
      <c r="AB791" s="293">
        <v>4271.303307987374</v>
      </c>
    </row>
    <row r="792" spans="13:28">
      <c r="M792" s="106">
        <v>55</v>
      </c>
      <c r="N792" s="106" t="s">
        <v>207</v>
      </c>
      <c r="O792" s="106">
        <v>28</v>
      </c>
      <c r="P792" s="106">
        <v>156</v>
      </c>
      <c r="Q792" s="106">
        <v>14</v>
      </c>
      <c r="R792" s="106" t="str">
        <f t="shared" si="25"/>
        <v>ז_28_14_156_55</v>
      </c>
      <c r="S792" s="293">
        <v>4001.1856532164711</v>
      </c>
      <c r="V792" s="106">
        <v>60</v>
      </c>
      <c r="W792" s="106" t="s">
        <v>207</v>
      </c>
      <c r="X792" s="106">
        <v>28</v>
      </c>
      <c r="Y792" s="106">
        <v>156</v>
      </c>
      <c r="Z792" s="106">
        <v>7</v>
      </c>
      <c r="AA792" s="106" t="str">
        <f t="shared" si="26"/>
        <v>ז_28_7_156_60</v>
      </c>
      <c r="AB792" s="293">
        <v>4591.6592194466839</v>
      </c>
    </row>
    <row r="793" spans="13:28">
      <c r="M793" s="106">
        <v>56</v>
      </c>
      <c r="N793" s="106" t="s">
        <v>207</v>
      </c>
      <c r="O793" s="106">
        <v>28</v>
      </c>
      <c r="P793" s="106">
        <v>156</v>
      </c>
      <c r="Q793" s="106">
        <v>14</v>
      </c>
      <c r="R793" s="106" t="str">
        <f t="shared" si="25"/>
        <v>ז_28_14_156_56</v>
      </c>
      <c r="S793" s="293">
        <v>4083.8593902899624</v>
      </c>
      <c r="V793" s="106">
        <v>61</v>
      </c>
      <c r="W793" s="106" t="s">
        <v>207</v>
      </c>
      <c r="X793" s="106">
        <v>28</v>
      </c>
      <c r="Y793" s="106">
        <v>156</v>
      </c>
      <c r="Z793" s="106">
        <v>7</v>
      </c>
      <c r="AA793" s="106" t="str">
        <f t="shared" si="26"/>
        <v>ז_28_7_156_61</v>
      </c>
      <c r="AB793" s="293">
        <v>4738.2893239071436</v>
      </c>
    </row>
    <row r="794" spans="13:28">
      <c r="M794" s="106">
        <v>57</v>
      </c>
      <c r="N794" s="106" t="s">
        <v>207</v>
      </c>
      <c r="O794" s="106">
        <v>28</v>
      </c>
      <c r="P794" s="106">
        <v>156</v>
      </c>
      <c r="Q794" s="106">
        <v>14</v>
      </c>
      <c r="R794" s="106" t="str">
        <f t="shared" si="25"/>
        <v>ז_28_14_156_57</v>
      </c>
      <c r="S794" s="293">
        <v>4159.9819158329665</v>
      </c>
      <c r="V794" s="106">
        <v>62</v>
      </c>
      <c r="W794" s="106" t="s">
        <v>207</v>
      </c>
      <c r="X794" s="106">
        <v>28</v>
      </c>
      <c r="Y794" s="106">
        <v>156</v>
      </c>
      <c r="Z794" s="106">
        <v>7</v>
      </c>
      <c r="AA794" s="106" t="str">
        <f t="shared" si="26"/>
        <v>ז_28_7_156_62</v>
      </c>
      <c r="AB794" s="293">
        <v>4865.8895774589546</v>
      </c>
    </row>
    <row r="795" spans="13:28">
      <c r="M795" s="106">
        <v>58</v>
      </c>
      <c r="N795" s="106" t="s">
        <v>207</v>
      </c>
      <c r="O795" s="106">
        <v>28</v>
      </c>
      <c r="P795" s="106">
        <v>156</v>
      </c>
      <c r="Q795" s="106">
        <v>14</v>
      </c>
      <c r="R795" s="106" t="str">
        <f t="shared" si="25"/>
        <v>ז_28_14_156_58</v>
      </c>
      <c r="S795" s="293">
        <v>4204.9048303761811</v>
      </c>
      <c r="V795" s="106">
        <v>63</v>
      </c>
      <c r="W795" s="106" t="s">
        <v>207</v>
      </c>
      <c r="X795" s="106">
        <v>28</v>
      </c>
      <c r="Y795" s="106">
        <v>156</v>
      </c>
      <c r="Z795" s="106">
        <v>7</v>
      </c>
      <c r="AA795" s="106" t="str">
        <f t="shared" si="26"/>
        <v>ז_28_7_156_63</v>
      </c>
      <c r="AB795" s="293">
        <v>4926.7342750938342</v>
      </c>
    </row>
    <row r="796" spans="13:28">
      <c r="M796" s="106">
        <v>59</v>
      </c>
      <c r="N796" s="106" t="s">
        <v>207</v>
      </c>
      <c r="O796" s="106">
        <v>28</v>
      </c>
      <c r="P796" s="106">
        <v>156</v>
      </c>
      <c r="Q796" s="106">
        <v>14</v>
      </c>
      <c r="R796" s="106" t="str">
        <f t="shared" si="25"/>
        <v>ז_28_14_156_59</v>
      </c>
      <c r="S796" s="293">
        <v>4207.4464266527521</v>
      </c>
      <c r="V796" s="106">
        <v>64</v>
      </c>
      <c r="W796" s="106" t="s">
        <v>207</v>
      </c>
      <c r="X796" s="106">
        <v>28</v>
      </c>
      <c r="Y796" s="106">
        <v>156</v>
      </c>
      <c r="Z796" s="106">
        <v>7</v>
      </c>
      <c r="AA796" s="106" t="str">
        <f t="shared" si="26"/>
        <v>ז_28_7_156_64</v>
      </c>
      <c r="AB796" s="293">
        <v>4488.5277572358445</v>
      </c>
    </row>
    <row r="797" spans="13:28">
      <c r="M797" s="106">
        <v>60</v>
      </c>
      <c r="N797" s="106" t="s">
        <v>207</v>
      </c>
      <c r="O797" s="106">
        <v>28</v>
      </c>
      <c r="P797" s="106">
        <v>156</v>
      </c>
      <c r="Q797" s="106">
        <v>14</v>
      </c>
      <c r="R797" s="106" t="str">
        <f t="shared" si="25"/>
        <v>ז_28_14_156_60</v>
      </c>
      <c r="S797" s="293">
        <v>4210.3603876166062</v>
      </c>
      <c r="V797" s="106">
        <v>65</v>
      </c>
      <c r="W797" s="106" t="s">
        <v>207</v>
      </c>
      <c r="X797" s="106">
        <v>28</v>
      </c>
      <c r="Y797" s="106">
        <v>156</v>
      </c>
      <c r="Z797" s="106">
        <v>7</v>
      </c>
      <c r="AA797" s="106" t="str">
        <f t="shared" si="26"/>
        <v>ז_28_7_156_65</v>
      </c>
      <c r="AB797" s="293">
        <v>3940.298119330736</v>
      </c>
    </row>
    <row r="798" spans="13:28">
      <c r="M798" s="106">
        <v>61</v>
      </c>
      <c r="N798" s="106" t="s">
        <v>207</v>
      </c>
      <c r="O798" s="106">
        <v>28</v>
      </c>
      <c r="P798" s="106">
        <v>156</v>
      </c>
      <c r="Q798" s="106">
        <v>14</v>
      </c>
      <c r="R798" s="106" t="str">
        <f t="shared" si="25"/>
        <v>ז_28_14_156_61</v>
      </c>
      <c r="S798" s="293">
        <v>4157.5194752815005</v>
      </c>
      <c r="V798" s="106">
        <v>66</v>
      </c>
      <c r="W798" s="106" t="s">
        <v>207</v>
      </c>
      <c r="X798" s="106">
        <v>28</v>
      </c>
      <c r="Y798" s="106">
        <v>156</v>
      </c>
      <c r="Z798" s="106">
        <v>7</v>
      </c>
      <c r="AA798" s="106" t="str">
        <f t="shared" si="26"/>
        <v>ז_28_7_156_66</v>
      </c>
      <c r="AB798" s="293">
        <v>2212.0177333053798</v>
      </c>
    </row>
    <row r="799" spans="13:28">
      <c r="M799" s="106">
        <v>62</v>
      </c>
      <c r="N799" s="106" t="s">
        <v>207</v>
      </c>
      <c r="O799" s="106">
        <v>28</v>
      </c>
      <c r="P799" s="106">
        <v>156</v>
      </c>
      <c r="Q799" s="106">
        <v>14</v>
      </c>
      <c r="R799" s="106" t="str">
        <f t="shared" si="25"/>
        <v>ז_28_14_156_62</v>
      </c>
      <c r="S799" s="293">
        <v>4050.2714418391893</v>
      </c>
      <c r="V799" s="106">
        <v>21</v>
      </c>
      <c r="W799" s="106" t="s">
        <v>208</v>
      </c>
      <c r="X799" s="106">
        <v>28</v>
      </c>
      <c r="Y799" s="106">
        <v>156</v>
      </c>
      <c r="Z799" s="106">
        <v>7</v>
      </c>
      <c r="AA799" s="106" t="str">
        <f t="shared" si="26"/>
        <v>נ_28_7_156_21</v>
      </c>
      <c r="AB799" s="293">
        <v>224.52512327773957</v>
      </c>
    </row>
    <row r="800" spans="13:28">
      <c r="M800" s="106">
        <v>63</v>
      </c>
      <c r="N800" s="106" t="s">
        <v>207</v>
      </c>
      <c r="O800" s="106">
        <v>28</v>
      </c>
      <c r="P800" s="106">
        <v>156</v>
      </c>
      <c r="Q800" s="106">
        <v>14</v>
      </c>
      <c r="R800" s="106" t="str">
        <f t="shared" si="25"/>
        <v>ז_28_14_156_63</v>
      </c>
      <c r="S800" s="293">
        <v>3853.7758213315715</v>
      </c>
      <c r="V800" s="106">
        <v>22</v>
      </c>
      <c r="W800" s="106" t="s">
        <v>208</v>
      </c>
      <c r="X800" s="106">
        <v>28</v>
      </c>
      <c r="Y800" s="106">
        <v>156</v>
      </c>
      <c r="Z800" s="106">
        <v>7</v>
      </c>
      <c r="AA800" s="106" t="str">
        <f t="shared" si="26"/>
        <v>נ_28_7_156_22</v>
      </c>
      <c r="AB800" s="293">
        <v>275.72341699904325</v>
      </c>
    </row>
    <row r="801" spans="13:28">
      <c r="M801" s="106">
        <v>64</v>
      </c>
      <c r="N801" s="106" t="s">
        <v>207</v>
      </c>
      <c r="O801" s="106">
        <v>28</v>
      </c>
      <c r="P801" s="106">
        <v>156</v>
      </c>
      <c r="Q801" s="106">
        <v>14</v>
      </c>
      <c r="R801" s="106" t="str">
        <f t="shared" si="25"/>
        <v>ז_28_14_156_64</v>
      </c>
      <c r="S801" s="293">
        <v>3503.1508327785159</v>
      </c>
      <c r="V801" s="106">
        <v>23</v>
      </c>
      <c r="W801" s="106" t="s">
        <v>208</v>
      </c>
      <c r="X801" s="106">
        <v>28</v>
      </c>
      <c r="Y801" s="106">
        <v>156</v>
      </c>
      <c r="Z801" s="106">
        <v>7</v>
      </c>
      <c r="AA801" s="106" t="str">
        <f t="shared" si="26"/>
        <v>נ_28_7_156_23</v>
      </c>
      <c r="AB801" s="293">
        <v>359.65281252467764</v>
      </c>
    </row>
    <row r="802" spans="13:28">
      <c r="M802" s="106">
        <v>65</v>
      </c>
      <c r="N802" s="106" t="s">
        <v>207</v>
      </c>
      <c r="O802" s="106">
        <v>28</v>
      </c>
      <c r="P802" s="106">
        <v>156</v>
      </c>
      <c r="Q802" s="106">
        <v>14</v>
      </c>
      <c r="R802" s="106" t="str">
        <f t="shared" si="25"/>
        <v>ז_28_14_156_65</v>
      </c>
      <c r="S802" s="293">
        <v>3026.141771483602</v>
      </c>
      <c r="V802" s="106">
        <v>24</v>
      </c>
      <c r="W802" s="106" t="s">
        <v>208</v>
      </c>
      <c r="X802" s="106">
        <v>28</v>
      </c>
      <c r="Y802" s="106">
        <v>156</v>
      </c>
      <c r="Z802" s="106">
        <v>7</v>
      </c>
      <c r="AA802" s="106" t="str">
        <f t="shared" si="26"/>
        <v>נ_28_7_156_24</v>
      </c>
      <c r="AB802" s="293">
        <v>402.34006982069866</v>
      </c>
    </row>
    <row r="803" spans="13:28">
      <c r="M803" s="106">
        <v>66</v>
      </c>
      <c r="N803" s="106" t="s">
        <v>207</v>
      </c>
      <c r="O803" s="106">
        <v>28</v>
      </c>
      <c r="P803" s="106">
        <v>156</v>
      </c>
      <c r="Q803" s="106">
        <v>14</v>
      </c>
      <c r="R803" s="106" t="str">
        <f t="shared" si="25"/>
        <v>ז_28_14_156_66</v>
      </c>
      <c r="S803" s="293">
        <v>2155.5762756001595</v>
      </c>
      <c r="V803" s="106">
        <v>25</v>
      </c>
      <c r="W803" s="106" t="s">
        <v>208</v>
      </c>
      <c r="X803" s="106">
        <v>28</v>
      </c>
      <c r="Y803" s="106">
        <v>156</v>
      </c>
      <c r="Z803" s="106">
        <v>7</v>
      </c>
      <c r="AA803" s="106" t="str">
        <f t="shared" si="26"/>
        <v>נ_28_7_156_25</v>
      </c>
      <c r="AB803" s="293">
        <v>551.23800066777426</v>
      </c>
    </row>
    <row r="804" spans="13:28">
      <c r="M804" s="106">
        <v>20</v>
      </c>
      <c r="N804" s="106" t="s">
        <v>208</v>
      </c>
      <c r="O804" s="106">
        <v>28</v>
      </c>
      <c r="P804" s="106">
        <v>156</v>
      </c>
      <c r="Q804" s="106">
        <v>14</v>
      </c>
      <c r="R804" s="106" t="str">
        <f t="shared" si="25"/>
        <v>נ_28_14_156_20</v>
      </c>
      <c r="S804" s="293">
        <v>1692.404627453845</v>
      </c>
      <c r="V804" s="106">
        <v>26</v>
      </c>
      <c r="W804" s="106" t="s">
        <v>208</v>
      </c>
      <c r="X804" s="106">
        <v>28</v>
      </c>
      <c r="Y804" s="106">
        <v>156</v>
      </c>
      <c r="Z804" s="106">
        <v>7</v>
      </c>
      <c r="AA804" s="106" t="str">
        <f t="shared" si="26"/>
        <v>נ_28_7_156_26</v>
      </c>
      <c r="AB804" s="293">
        <v>596.44358575229626</v>
      </c>
    </row>
    <row r="805" spans="13:28">
      <c r="M805" s="106">
        <v>21</v>
      </c>
      <c r="N805" s="106" t="s">
        <v>208</v>
      </c>
      <c r="O805" s="106">
        <v>28</v>
      </c>
      <c r="P805" s="106">
        <v>156</v>
      </c>
      <c r="Q805" s="106">
        <v>14</v>
      </c>
      <c r="R805" s="106" t="str">
        <f t="shared" si="25"/>
        <v>נ_28_14_156_21</v>
      </c>
      <c r="S805" s="293">
        <v>1747.0844736310028</v>
      </c>
      <c r="V805" s="106">
        <v>27</v>
      </c>
      <c r="W805" s="106" t="s">
        <v>208</v>
      </c>
      <c r="X805" s="106">
        <v>28</v>
      </c>
      <c r="Y805" s="106">
        <v>156</v>
      </c>
      <c r="Z805" s="106">
        <v>7</v>
      </c>
      <c r="AA805" s="106" t="str">
        <f t="shared" si="26"/>
        <v>נ_28_7_156_27</v>
      </c>
      <c r="AB805" s="293">
        <v>725.01741559755578</v>
      </c>
    </row>
    <row r="806" spans="13:28">
      <c r="M806" s="106">
        <v>22</v>
      </c>
      <c r="N806" s="106" t="s">
        <v>208</v>
      </c>
      <c r="O806" s="106">
        <v>28</v>
      </c>
      <c r="P806" s="106">
        <v>156</v>
      </c>
      <c r="Q806" s="106">
        <v>14</v>
      </c>
      <c r="R806" s="106" t="str">
        <f t="shared" si="25"/>
        <v>נ_28_14_156_22</v>
      </c>
      <c r="S806" s="293">
        <v>1804.4903264692991</v>
      </c>
      <c r="V806" s="106">
        <v>28</v>
      </c>
      <c r="W806" s="106" t="s">
        <v>208</v>
      </c>
      <c r="X806" s="106">
        <v>28</v>
      </c>
      <c r="Y806" s="106">
        <v>156</v>
      </c>
      <c r="Z806" s="106">
        <v>7</v>
      </c>
      <c r="AA806" s="106" t="str">
        <f t="shared" si="26"/>
        <v>נ_28_7_156_28</v>
      </c>
      <c r="AB806" s="293">
        <v>764.37049924396865</v>
      </c>
    </row>
    <row r="807" spans="13:28">
      <c r="M807" s="106">
        <v>23</v>
      </c>
      <c r="N807" s="106" t="s">
        <v>208</v>
      </c>
      <c r="O807" s="106">
        <v>28</v>
      </c>
      <c r="P807" s="106">
        <v>156</v>
      </c>
      <c r="Q807" s="106">
        <v>14</v>
      </c>
      <c r="R807" s="106" t="str">
        <f t="shared" si="25"/>
        <v>נ_28_14_156_23</v>
      </c>
      <c r="S807" s="293">
        <v>1862.9221371045355</v>
      </c>
      <c r="V807" s="106">
        <v>29</v>
      </c>
      <c r="W807" s="106" t="s">
        <v>208</v>
      </c>
      <c r="X807" s="106">
        <v>28</v>
      </c>
      <c r="Y807" s="106">
        <v>156</v>
      </c>
      <c r="Z807" s="106">
        <v>7</v>
      </c>
      <c r="AA807" s="106" t="str">
        <f t="shared" si="26"/>
        <v>נ_28_7_156_29</v>
      </c>
      <c r="AB807" s="293">
        <v>958.05759456092392</v>
      </c>
    </row>
    <row r="808" spans="13:28">
      <c r="M808" s="106">
        <v>24</v>
      </c>
      <c r="N808" s="106" t="s">
        <v>208</v>
      </c>
      <c r="O808" s="106">
        <v>28</v>
      </c>
      <c r="P808" s="106">
        <v>156</v>
      </c>
      <c r="Q808" s="106">
        <v>14</v>
      </c>
      <c r="R808" s="106" t="str">
        <f t="shared" si="25"/>
        <v>נ_28_14_156_24</v>
      </c>
      <c r="S808" s="293">
        <v>1921.2288377065406</v>
      </c>
      <c r="V808" s="106">
        <v>30</v>
      </c>
      <c r="W808" s="106" t="s">
        <v>208</v>
      </c>
      <c r="X808" s="106">
        <v>28</v>
      </c>
      <c r="Y808" s="106">
        <v>156</v>
      </c>
      <c r="Z808" s="106">
        <v>7</v>
      </c>
      <c r="AA808" s="106" t="str">
        <f t="shared" si="26"/>
        <v>נ_28_7_156_30</v>
      </c>
      <c r="AB808" s="293">
        <v>1075.9394576488271</v>
      </c>
    </row>
    <row r="809" spans="13:28">
      <c r="M809" s="106">
        <v>25</v>
      </c>
      <c r="N809" s="106" t="s">
        <v>208</v>
      </c>
      <c r="O809" s="106">
        <v>28</v>
      </c>
      <c r="P809" s="106">
        <v>156</v>
      </c>
      <c r="Q809" s="106">
        <v>14</v>
      </c>
      <c r="R809" s="106" t="str">
        <f t="shared" si="25"/>
        <v>נ_28_14_156_25</v>
      </c>
      <c r="S809" s="293">
        <v>1981.0519770955307</v>
      </c>
      <c r="V809" s="106">
        <v>31</v>
      </c>
      <c r="W809" s="106" t="s">
        <v>208</v>
      </c>
      <c r="X809" s="106">
        <v>28</v>
      </c>
      <c r="Y809" s="106">
        <v>156</v>
      </c>
      <c r="Z809" s="106">
        <v>7</v>
      </c>
      <c r="AA809" s="106" t="str">
        <f t="shared" si="26"/>
        <v>נ_28_7_156_31</v>
      </c>
      <c r="AB809" s="293">
        <v>1174.0865956969212</v>
      </c>
    </row>
    <row r="810" spans="13:28">
      <c r="M810" s="106">
        <v>26</v>
      </c>
      <c r="N810" s="106" t="s">
        <v>208</v>
      </c>
      <c r="O810" s="106">
        <v>28</v>
      </c>
      <c r="P810" s="106">
        <v>156</v>
      </c>
      <c r="Q810" s="106">
        <v>14</v>
      </c>
      <c r="R810" s="106" t="str">
        <f t="shared" si="25"/>
        <v>נ_28_14_156_26</v>
      </c>
      <c r="S810" s="293">
        <v>2038.3756482027063</v>
      </c>
      <c r="V810" s="106">
        <v>32</v>
      </c>
      <c r="W810" s="106" t="s">
        <v>208</v>
      </c>
      <c r="X810" s="106">
        <v>28</v>
      </c>
      <c r="Y810" s="106">
        <v>156</v>
      </c>
      <c r="Z810" s="106">
        <v>7</v>
      </c>
      <c r="AA810" s="106" t="str">
        <f t="shared" si="26"/>
        <v>נ_28_7_156_32</v>
      </c>
      <c r="AB810" s="293">
        <v>1252.4546736041241</v>
      </c>
    </row>
    <row r="811" spans="13:28">
      <c r="M811" s="106">
        <v>27</v>
      </c>
      <c r="N811" s="106" t="s">
        <v>208</v>
      </c>
      <c r="O811" s="106">
        <v>28</v>
      </c>
      <c r="P811" s="106">
        <v>156</v>
      </c>
      <c r="Q811" s="106">
        <v>14</v>
      </c>
      <c r="R811" s="106" t="str">
        <f t="shared" si="25"/>
        <v>נ_28_14_156_27</v>
      </c>
      <c r="S811" s="293">
        <v>2097.1771555450764</v>
      </c>
      <c r="V811" s="106">
        <v>33</v>
      </c>
      <c r="W811" s="106" t="s">
        <v>208</v>
      </c>
      <c r="X811" s="106">
        <v>28</v>
      </c>
      <c r="Y811" s="106">
        <v>156</v>
      </c>
      <c r="Z811" s="106">
        <v>7</v>
      </c>
      <c r="AA811" s="106" t="str">
        <f t="shared" si="26"/>
        <v>נ_28_7_156_33</v>
      </c>
      <c r="AB811" s="293">
        <v>1310.7314938598972</v>
      </c>
    </row>
    <row r="812" spans="13:28">
      <c r="M812" s="106">
        <v>28</v>
      </c>
      <c r="N812" s="106" t="s">
        <v>208</v>
      </c>
      <c r="O812" s="106">
        <v>28</v>
      </c>
      <c r="P812" s="106">
        <v>156</v>
      </c>
      <c r="Q812" s="106">
        <v>14</v>
      </c>
      <c r="R812" s="106" t="str">
        <f t="shared" si="25"/>
        <v>נ_28_14_156_28</v>
      </c>
      <c r="S812" s="293">
        <v>2154.2537112415698</v>
      </c>
      <c r="V812" s="106">
        <v>34</v>
      </c>
      <c r="W812" s="106" t="s">
        <v>208</v>
      </c>
      <c r="X812" s="106">
        <v>28</v>
      </c>
      <c r="Y812" s="106">
        <v>156</v>
      </c>
      <c r="Z812" s="106">
        <v>7</v>
      </c>
      <c r="AA812" s="106" t="str">
        <f t="shared" si="26"/>
        <v>נ_28_7_156_34</v>
      </c>
      <c r="AB812" s="293">
        <v>1362.0347895048149</v>
      </c>
    </row>
    <row r="813" spans="13:28">
      <c r="M813" s="106">
        <v>29</v>
      </c>
      <c r="N813" s="106" t="s">
        <v>208</v>
      </c>
      <c r="O813" s="106">
        <v>28</v>
      </c>
      <c r="P813" s="106">
        <v>156</v>
      </c>
      <c r="Q813" s="106">
        <v>14</v>
      </c>
      <c r="R813" s="106" t="str">
        <f t="shared" si="25"/>
        <v>נ_28_14_156_29</v>
      </c>
      <c r="S813" s="293">
        <v>2213.1129871858839</v>
      </c>
      <c r="V813" s="106">
        <v>35</v>
      </c>
      <c r="W813" s="106" t="s">
        <v>208</v>
      </c>
      <c r="X813" s="106">
        <v>28</v>
      </c>
      <c r="Y813" s="106">
        <v>156</v>
      </c>
      <c r="Z813" s="106">
        <v>7</v>
      </c>
      <c r="AA813" s="106" t="str">
        <f t="shared" si="26"/>
        <v>נ_28_7_156_35</v>
      </c>
      <c r="AB813" s="293">
        <v>1420.8454262516752</v>
      </c>
    </row>
    <row r="814" spans="13:28">
      <c r="M814" s="106">
        <v>30</v>
      </c>
      <c r="N814" s="106" t="s">
        <v>208</v>
      </c>
      <c r="O814" s="106">
        <v>28</v>
      </c>
      <c r="P814" s="106">
        <v>156</v>
      </c>
      <c r="Q814" s="106">
        <v>14</v>
      </c>
      <c r="R814" s="106" t="str">
        <f t="shared" si="25"/>
        <v>נ_28_14_156_30</v>
      </c>
      <c r="S814" s="293">
        <v>2267.5715672236424</v>
      </c>
      <c r="V814" s="106">
        <v>36</v>
      </c>
      <c r="W814" s="106" t="s">
        <v>208</v>
      </c>
      <c r="X814" s="106">
        <v>28</v>
      </c>
      <c r="Y814" s="106">
        <v>156</v>
      </c>
      <c r="Z814" s="106">
        <v>7</v>
      </c>
      <c r="AA814" s="106" t="str">
        <f t="shared" si="26"/>
        <v>נ_28_7_156_36</v>
      </c>
      <c r="AB814" s="293">
        <v>1472.0644607164168</v>
      </c>
    </row>
    <row r="815" spans="13:28">
      <c r="M815" s="106">
        <v>31</v>
      </c>
      <c r="N815" s="106" t="s">
        <v>208</v>
      </c>
      <c r="O815" s="106">
        <v>28</v>
      </c>
      <c r="P815" s="106">
        <v>156</v>
      </c>
      <c r="Q815" s="106">
        <v>14</v>
      </c>
      <c r="R815" s="106" t="str">
        <f t="shared" si="25"/>
        <v>נ_28_14_156_31</v>
      </c>
      <c r="S815" s="293">
        <v>2320.4599946156163</v>
      </c>
      <c r="V815" s="106">
        <v>37</v>
      </c>
      <c r="W815" s="106" t="s">
        <v>208</v>
      </c>
      <c r="X815" s="106">
        <v>28</v>
      </c>
      <c r="Y815" s="106">
        <v>156</v>
      </c>
      <c r="Z815" s="106">
        <v>7</v>
      </c>
      <c r="AA815" s="106" t="str">
        <f t="shared" si="26"/>
        <v>נ_28_7_156_37</v>
      </c>
      <c r="AB815" s="293">
        <v>1530.8372931280983</v>
      </c>
    </row>
    <row r="816" spans="13:28">
      <c r="M816" s="106">
        <v>32</v>
      </c>
      <c r="N816" s="106" t="s">
        <v>208</v>
      </c>
      <c r="O816" s="106">
        <v>28</v>
      </c>
      <c r="P816" s="106">
        <v>156</v>
      </c>
      <c r="Q816" s="106">
        <v>14</v>
      </c>
      <c r="R816" s="106" t="str">
        <f t="shared" si="25"/>
        <v>נ_28_14_156_32</v>
      </c>
      <c r="S816" s="293">
        <v>2372.4851667823964</v>
      </c>
      <c r="V816" s="106">
        <v>38</v>
      </c>
      <c r="W816" s="106" t="s">
        <v>208</v>
      </c>
      <c r="X816" s="106">
        <v>28</v>
      </c>
      <c r="Y816" s="106">
        <v>156</v>
      </c>
      <c r="Z816" s="106">
        <v>7</v>
      </c>
      <c r="AA816" s="106" t="str">
        <f t="shared" si="26"/>
        <v>נ_28_7_156_38</v>
      </c>
      <c r="AB816" s="293">
        <v>1563.032305814128</v>
      </c>
    </row>
    <row r="817" spans="13:28">
      <c r="M817" s="106">
        <v>33</v>
      </c>
      <c r="N817" s="106" t="s">
        <v>208</v>
      </c>
      <c r="O817" s="106">
        <v>28</v>
      </c>
      <c r="P817" s="106">
        <v>156</v>
      </c>
      <c r="Q817" s="106">
        <v>14</v>
      </c>
      <c r="R817" s="106" t="str">
        <f t="shared" si="25"/>
        <v>נ_28_14_156_33</v>
      </c>
      <c r="S817" s="293">
        <v>2424.4188879672615</v>
      </c>
      <c r="V817" s="106">
        <v>39</v>
      </c>
      <c r="W817" s="106" t="s">
        <v>208</v>
      </c>
      <c r="X817" s="106">
        <v>28</v>
      </c>
      <c r="Y817" s="106">
        <v>156</v>
      </c>
      <c r="Z817" s="106">
        <v>7</v>
      </c>
      <c r="AA817" s="106" t="str">
        <f t="shared" si="26"/>
        <v>נ_28_7_156_39</v>
      </c>
      <c r="AB817" s="293">
        <v>1604.5565698812497</v>
      </c>
    </row>
    <row r="818" spans="13:28">
      <c r="M818" s="106">
        <v>34</v>
      </c>
      <c r="N818" s="106" t="s">
        <v>208</v>
      </c>
      <c r="O818" s="106">
        <v>28</v>
      </c>
      <c r="P818" s="106">
        <v>156</v>
      </c>
      <c r="Q818" s="106">
        <v>14</v>
      </c>
      <c r="R818" s="106" t="str">
        <f t="shared" si="25"/>
        <v>נ_28_14_156_34</v>
      </c>
      <c r="S818" s="293">
        <v>2477.1244386528047</v>
      </c>
      <c r="V818" s="106">
        <v>40</v>
      </c>
      <c r="W818" s="106" t="s">
        <v>208</v>
      </c>
      <c r="X818" s="106">
        <v>28</v>
      </c>
      <c r="Y818" s="106">
        <v>156</v>
      </c>
      <c r="Z818" s="106">
        <v>7</v>
      </c>
      <c r="AA818" s="106" t="str">
        <f t="shared" si="26"/>
        <v>נ_28_7_156_40</v>
      </c>
      <c r="AB818" s="293">
        <v>1642.1435660709317</v>
      </c>
    </row>
    <row r="819" spans="13:28">
      <c r="M819" s="106">
        <v>35</v>
      </c>
      <c r="N819" s="106" t="s">
        <v>208</v>
      </c>
      <c r="O819" s="106">
        <v>28</v>
      </c>
      <c r="P819" s="106">
        <v>156</v>
      </c>
      <c r="Q819" s="106">
        <v>14</v>
      </c>
      <c r="R819" s="106" t="str">
        <f t="shared" si="25"/>
        <v>נ_28_14_156_35</v>
      </c>
      <c r="S819" s="293">
        <v>2530.9725395765977</v>
      </c>
      <c r="V819" s="106">
        <v>41</v>
      </c>
      <c r="W819" s="106" t="s">
        <v>208</v>
      </c>
      <c r="X819" s="106">
        <v>28</v>
      </c>
      <c r="Y819" s="106">
        <v>156</v>
      </c>
      <c r="Z819" s="106">
        <v>7</v>
      </c>
      <c r="AA819" s="106" t="str">
        <f t="shared" si="26"/>
        <v>נ_28_7_156_41</v>
      </c>
      <c r="AB819" s="293">
        <v>1703.2601993353396</v>
      </c>
    </row>
    <row r="820" spans="13:28">
      <c r="M820" s="106">
        <v>36</v>
      </c>
      <c r="N820" s="106" t="s">
        <v>208</v>
      </c>
      <c r="O820" s="106">
        <v>28</v>
      </c>
      <c r="P820" s="106">
        <v>156</v>
      </c>
      <c r="Q820" s="106">
        <v>14</v>
      </c>
      <c r="R820" s="106" t="str">
        <f t="shared" si="25"/>
        <v>נ_28_14_156_36</v>
      </c>
      <c r="S820" s="293">
        <v>2585.714506774018</v>
      </c>
      <c r="V820" s="106">
        <v>42</v>
      </c>
      <c r="W820" s="106" t="s">
        <v>208</v>
      </c>
      <c r="X820" s="106">
        <v>28</v>
      </c>
      <c r="Y820" s="106">
        <v>156</v>
      </c>
      <c r="Z820" s="106">
        <v>7</v>
      </c>
      <c r="AA820" s="106" t="str">
        <f t="shared" si="26"/>
        <v>נ_28_7_156_42</v>
      </c>
      <c r="AB820" s="293">
        <v>1727.1023073825008</v>
      </c>
    </row>
    <row r="821" spans="13:28">
      <c r="M821" s="106">
        <v>37</v>
      </c>
      <c r="N821" s="106" t="s">
        <v>208</v>
      </c>
      <c r="O821" s="106">
        <v>28</v>
      </c>
      <c r="P821" s="106">
        <v>156</v>
      </c>
      <c r="Q821" s="106">
        <v>14</v>
      </c>
      <c r="R821" s="106" t="str">
        <f t="shared" si="25"/>
        <v>נ_28_14_156_37</v>
      </c>
      <c r="S821" s="293">
        <v>2641.7889819052411</v>
      </c>
      <c r="V821" s="106">
        <v>43</v>
      </c>
      <c r="W821" s="106" t="s">
        <v>208</v>
      </c>
      <c r="X821" s="106">
        <v>28</v>
      </c>
      <c r="Y821" s="106">
        <v>156</v>
      </c>
      <c r="Z821" s="106">
        <v>7</v>
      </c>
      <c r="AA821" s="106" t="str">
        <f t="shared" si="26"/>
        <v>נ_28_7_156_43</v>
      </c>
      <c r="AB821" s="293">
        <v>1809.2215136822215</v>
      </c>
    </row>
    <row r="822" spans="13:28">
      <c r="M822" s="106">
        <v>38</v>
      </c>
      <c r="N822" s="106" t="s">
        <v>208</v>
      </c>
      <c r="O822" s="106">
        <v>28</v>
      </c>
      <c r="P822" s="106">
        <v>156</v>
      </c>
      <c r="Q822" s="106">
        <v>14</v>
      </c>
      <c r="R822" s="106" t="str">
        <f t="shared" si="25"/>
        <v>נ_28_14_156_38</v>
      </c>
      <c r="S822" s="293">
        <v>2698.9632264659872</v>
      </c>
      <c r="V822" s="106">
        <v>44</v>
      </c>
      <c r="W822" s="106" t="s">
        <v>208</v>
      </c>
      <c r="X822" s="106">
        <v>28</v>
      </c>
      <c r="Y822" s="106">
        <v>156</v>
      </c>
      <c r="Z822" s="106">
        <v>7</v>
      </c>
      <c r="AA822" s="106" t="str">
        <f t="shared" si="26"/>
        <v>נ_28_7_156_44</v>
      </c>
      <c r="AB822" s="293">
        <v>1895.5026474639758</v>
      </c>
    </row>
    <row r="823" spans="13:28">
      <c r="M823" s="106">
        <v>39</v>
      </c>
      <c r="N823" s="106" t="s">
        <v>208</v>
      </c>
      <c r="O823" s="106">
        <v>28</v>
      </c>
      <c r="P823" s="106">
        <v>156</v>
      </c>
      <c r="Q823" s="106">
        <v>14</v>
      </c>
      <c r="R823" s="106" t="str">
        <f t="shared" si="25"/>
        <v>נ_28_14_156_39</v>
      </c>
      <c r="S823" s="293">
        <v>2758.6804530625564</v>
      </c>
      <c r="V823" s="106">
        <v>45</v>
      </c>
      <c r="W823" s="106" t="s">
        <v>208</v>
      </c>
      <c r="X823" s="106">
        <v>28</v>
      </c>
      <c r="Y823" s="106">
        <v>156</v>
      </c>
      <c r="Z823" s="106">
        <v>7</v>
      </c>
      <c r="AA823" s="106" t="str">
        <f t="shared" si="26"/>
        <v>נ_28_7_156_45</v>
      </c>
      <c r="AB823" s="293">
        <v>1979.4425633797614</v>
      </c>
    </row>
    <row r="824" spans="13:28">
      <c r="M824" s="106">
        <v>40</v>
      </c>
      <c r="N824" s="106" t="s">
        <v>208</v>
      </c>
      <c r="O824" s="106">
        <v>28</v>
      </c>
      <c r="P824" s="106">
        <v>156</v>
      </c>
      <c r="Q824" s="106">
        <v>14</v>
      </c>
      <c r="R824" s="106" t="str">
        <f t="shared" si="25"/>
        <v>נ_28_14_156_40</v>
      </c>
      <c r="S824" s="293">
        <v>2820.7518359366495</v>
      </c>
      <c r="V824" s="106">
        <v>46</v>
      </c>
      <c r="W824" s="106" t="s">
        <v>208</v>
      </c>
      <c r="X824" s="106">
        <v>28</v>
      </c>
      <c r="Y824" s="106">
        <v>156</v>
      </c>
      <c r="Z824" s="106">
        <v>7</v>
      </c>
      <c r="AA824" s="106" t="str">
        <f t="shared" si="26"/>
        <v>נ_28_7_156_46</v>
      </c>
      <c r="AB824" s="293">
        <v>2129.2502957186248</v>
      </c>
    </row>
    <row r="825" spans="13:28">
      <c r="M825" s="106">
        <v>41</v>
      </c>
      <c r="N825" s="106" t="s">
        <v>208</v>
      </c>
      <c r="O825" s="106">
        <v>28</v>
      </c>
      <c r="P825" s="106">
        <v>156</v>
      </c>
      <c r="Q825" s="106">
        <v>14</v>
      </c>
      <c r="R825" s="106" t="str">
        <f t="shared" si="25"/>
        <v>נ_28_14_156_41</v>
      </c>
      <c r="S825" s="293">
        <v>2885.6708092912086</v>
      </c>
      <c r="V825" s="106">
        <v>47</v>
      </c>
      <c r="W825" s="106" t="s">
        <v>208</v>
      </c>
      <c r="X825" s="106">
        <v>28</v>
      </c>
      <c r="Y825" s="106">
        <v>156</v>
      </c>
      <c r="Z825" s="106">
        <v>7</v>
      </c>
      <c r="AA825" s="106" t="str">
        <f t="shared" si="26"/>
        <v>נ_28_7_156_47</v>
      </c>
      <c r="AB825" s="293">
        <v>2289.170861372776</v>
      </c>
    </row>
    <row r="826" spans="13:28">
      <c r="M826" s="106">
        <v>42</v>
      </c>
      <c r="N826" s="106" t="s">
        <v>208</v>
      </c>
      <c r="O826" s="106">
        <v>28</v>
      </c>
      <c r="P826" s="106">
        <v>156</v>
      </c>
      <c r="Q826" s="106">
        <v>14</v>
      </c>
      <c r="R826" s="106" t="str">
        <f t="shared" si="25"/>
        <v>נ_28_14_156_42</v>
      </c>
      <c r="S826" s="293">
        <v>2952.6452773954811</v>
      </c>
      <c r="V826" s="106">
        <v>48</v>
      </c>
      <c r="W826" s="106" t="s">
        <v>208</v>
      </c>
      <c r="X826" s="106">
        <v>28</v>
      </c>
      <c r="Y826" s="106">
        <v>156</v>
      </c>
      <c r="Z826" s="106">
        <v>7</v>
      </c>
      <c r="AA826" s="106" t="str">
        <f t="shared" si="26"/>
        <v>נ_28_7_156_48</v>
      </c>
      <c r="AB826" s="293">
        <v>2374.0454843774605</v>
      </c>
    </row>
    <row r="827" spans="13:28">
      <c r="M827" s="106">
        <v>43</v>
      </c>
      <c r="N827" s="106" t="s">
        <v>208</v>
      </c>
      <c r="O827" s="106">
        <v>28</v>
      </c>
      <c r="P827" s="106">
        <v>156</v>
      </c>
      <c r="Q827" s="106">
        <v>14</v>
      </c>
      <c r="R827" s="106" t="str">
        <f t="shared" si="25"/>
        <v>נ_28_14_156_43</v>
      </c>
      <c r="S827" s="293">
        <v>3024.0534819126829</v>
      </c>
      <c r="V827" s="106">
        <v>49</v>
      </c>
      <c r="W827" s="106" t="s">
        <v>208</v>
      </c>
      <c r="X827" s="106">
        <v>28</v>
      </c>
      <c r="Y827" s="106">
        <v>156</v>
      </c>
      <c r="Z827" s="106">
        <v>7</v>
      </c>
      <c r="AA827" s="106" t="str">
        <f t="shared" si="26"/>
        <v>נ_28_7_156_49</v>
      </c>
      <c r="AB827" s="293">
        <v>2431.7803274227163</v>
      </c>
    </row>
    <row r="828" spans="13:28">
      <c r="M828" s="106">
        <v>44</v>
      </c>
      <c r="N828" s="106" t="s">
        <v>208</v>
      </c>
      <c r="O828" s="106">
        <v>28</v>
      </c>
      <c r="P828" s="106">
        <v>156</v>
      </c>
      <c r="Q828" s="106">
        <v>14</v>
      </c>
      <c r="R828" s="106" t="str">
        <f t="shared" si="25"/>
        <v>נ_28_14_156_44</v>
      </c>
      <c r="S828" s="293">
        <v>3097.129361689907</v>
      </c>
      <c r="V828" s="106">
        <v>50</v>
      </c>
      <c r="W828" s="106" t="s">
        <v>208</v>
      </c>
      <c r="X828" s="106">
        <v>28</v>
      </c>
      <c r="Y828" s="106">
        <v>156</v>
      </c>
      <c r="Z828" s="106">
        <v>7</v>
      </c>
      <c r="AA828" s="106" t="str">
        <f t="shared" si="26"/>
        <v>נ_28_7_156_50</v>
      </c>
      <c r="AB828" s="293">
        <v>2511.2712544971737</v>
      </c>
    </row>
    <row r="829" spans="13:28">
      <c r="M829" s="106">
        <v>45</v>
      </c>
      <c r="N829" s="106" t="s">
        <v>208</v>
      </c>
      <c r="O829" s="106">
        <v>28</v>
      </c>
      <c r="P829" s="106">
        <v>156</v>
      </c>
      <c r="Q829" s="106">
        <v>14</v>
      </c>
      <c r="R829" s="106" t="str">
        <f t="shared" si="25"/>
        <v>נ_28_14_156_45</v>
      </c>
      <c r="S829" s="293">
        <v>3171.8994120080902</v>
      </c>
      <c r="V829" s="106">
        <v>51</v>
      </c>
      <c r="W829" s="106" t="s">
        <v>208</v>
      </c>
      <c r="X829" s="106">
        <v>28</v>
      </c>
      <c r="Y829" s="106">
        <v>156</v>
      </c>
      <c r="Z829" s="106">
        <v>7</v>
      </c>
      <c r="AA829" s="106" t="str">
        <f t="shared" si="26"/>
        <v>נ_28_7_156_51</v>
      </c>
      <c r="AB829" s="293">
        <v>2555.8051824976737</v>
      </c>
    </row>
    <row r="830" spans="13:28">
      <c r="M830" s="106">
        <v>46</v>
      </c>
      <c r="N830" s="106" t="s">
        <v>208</v>
      </c>
      <c r="O830" s="106">
        <v>28</v>
      </c>
      <c r="P830" s="106">
        <v>156</v>
      </c>
      <c r="Q830" s="106">
        <v>14</v>
      </c>
      <c r="R830" s="106" t="str">
        <f t="shared" si="25"/>
        <v>נ_28_14_156_46</v>
      </c>
      <c r="S830" s="293">
        <v>3248.8048873650146</v>
      </c>
      <c r="V830" s="106">
        <v>52</v>
      </c>
      <c r="W830" s="106" t="s">
        <v>208</v>
      </c>
      <c r="X830" s="106">
        <v>28</v>
      </c>
      <c r="Y830" s="106">
        <v>156</v>
      </c>
      <c r="Z830" s="106">
        <v>7</v>
      </c>
      <c r="AA830" s="106" t="str">
        <f t="shared" si="26"/>
        <v>נ_28_7_156_52</v>
      </c>
      <c r="AB830" s="293">
        <v>2706.9080079217633</v>
      </c>
    </row>
    <row r="831" spans="13:28">
      <c r="M831" s="106">
        <v>47</v>
      </c>
      <c r="N831" s="106" t="s">
        <v>208</v>
      </c>
      <c r="O831" s="106">
        <v>28</v>
      </c>
      <c r="P831" s="106">
        <v>156</v>
      </c>
      <c r="Q831" s="106">
        <v>14</v>
      </c>
      <c r="R831" s="106" t="str">
        <f t="shared" si="25"/>
        <v>נ_28_14_156_47</v>
      </c>
      <c r="S831" s="293">
        <v>3323.9756680341893</v>
      </c>
      <c r="V831" s="106">
        <v>53</v>
      </c>
      <c r="W831" s="106" t="s">
        <v>208</v>
      </c>
      <c r="X831" s="106">
        <v>28</v>
      </c>
      <c r="Y831" s="106">
        <v>156</v>
      </c>
      <c r="Z831" s="106">
        <v>7</v>
      </c>
      <c r="AA831" s="106" t="str">
        <f t="shared" si="26"/>
        <v>נ_28_7_156_53</v>
      </c>
      <c r="AB831" s="293">
        <v>2858.2038628035452</v>
      </c>
    </row>
    <row r="832" spans="13:28">
      <c r="M832" s="106">
        <v>48</v>
      </c>
      <c r="N832" s="106" t="s">
        <v>208</v>
      </c>
      <c r="O832" s="106">
        <v>28</v>
      </c>
      <c r="P832" s="106">
        <v>156</v>
      </c>
      <c r="Q832" s="106">
        <v>14</v>
      </c>
      <c r="R832" s="106" t="str">
        <f t="shared" si="25"/>
        <v>נ_28_14_156_48</v>
      </c>
      <c r="S832" s="293">
        <v>3396.5494858849647</v>
      </c>
      <c r="V832" s="106">
        <v>54</v>
      </c>
      <c r="W832" s="106" t="s">
        <v>208</v>
      </c>
      <c r="X832" s="106">
        <v>28</v>
      </c>
      <c r="Y832" s="106">
        <v>156</v>
      </c>
      <c r="Z832" s="106">
        <v>7</v>
      </c>
      <c r="AA832" s="106" t="str">
        <f t="shared" si="26"/>
        <v>נ_28_7_156_54</v>
      </c>
      <c r="AB832" s="293">
        <v>3007.845259962236</v>
      </c>
    </row>
    <row r="833" spans="13:28">
      <c r="M833" s="106">
        <v>49</v>
      </c>
      <c r="N833" s="106" t="s">
        <v>208</v>
      </c>
      <c r="O833" s="106">
        <v>28</v>
      </c>
      <c r="P833" s="106">
        <v>156</v>
      </c>
      <c r="Q833" s="106">
        <v>14</v>
      </c>
      <c r="R833" s="106" t="str">
        <f t="shared" si="25"/>
        <v>נ_28_14_156_49</v>
      </c>
      <c r="S833" s="293">
        <v>3471.4614960039967</v>
      </c>
      <c r="V833" s="106">
        <v>55</v>
      </c>
      <c r="W833" s="106" t="s">
        <v>208</v>
      </c>
      <c r="X833" s="106">
        <v>28</v>
      </c>
      <c r="Y833" s="106">
        <v>156</v>
      </c>
      <c r="Z833" s="106">
        <v>7</v>
      </c>
      <c r="AA833" s="106" t="str">
        <f t="shared" si="26"/>
        <v>נ_28_7_156_55</v>
      </c>
      <c r="AB833" s="293">
        <v>3282.7395366244818</v>
      </c>
    </row>
    <row r="834" spans="13:28">
      <c r="M834" s="106">
        <v>50</v>
      </c>
      <c r="N834" s="106" t="s">
        <v>208</v>
      </c>
      <c r="O834" s="106">
        <v>28</v>
      </c>
      <c r="P834" s="106">
        <v>156</v>
      </c>
      <c r="Q834" s="106">
        <v>14</v>
      </c>
      <c r="R834" s="106" t="str">
        <f t="shared" si="25"/>
        <v>נ_28_14_156_50</v>
      </c>
      <c r="S834" s="293">
        <v>3551.1919455405146</v>
      </c>
      <c r="V834" s="106">
        <v>56</v>
      </c>
      <c r="W834" s="106" t="s">
        <v>208</v>
      </c>
      <c r="X834" s="106">
        <v>28</v>
      </c>
      <c r="Y834" s="106">
        <v>156</v>
      </c>
      <c r="Z834" s="106">
        <v>7</v>
      </c>
      <c r="AA834" s="106" t="str">
        <f t="shared" si="26"/>
        <v>נ_28_7_156_56</v>
      </c>
      <c r="AB834" s="293">
        <v>3486.6261017856759</v>
      </c>
    </row>
    <row r="835" spans="13:28">
      <c r="M835" s="106">
        <v>51</v>
      </c>
      <c r="N835" s="106" t="s">
        <v>208</v>
      </c>
      <c r="O835" s="106">
        <v>28</v>
      </c>
      <c r="P835" s="106">
        <v>156</v>
      </c>
      <c r="Q835" s="106">
        <v>14</v>
      </c>
      <c r="R835" s="106" t="str">
        <f t="shared" si="25"/>
        <v>נ_28_14_156_51</v>
      </c>
      <c r="S835" s="293">
        <v>3635.0290572429908</v>
      </c>
      <c r="V835" s="106">
        <v>57</v>
      </c>
      <c r="W835" s="106" t="s">
        <v>208</v>
      </c>
      <c r="X835" s="106">
        <v>28</v>
      </c>
      <c r="Y835" s="106">
        <v>156</v>
      </c>
      <c r="Z835" s="106">
        <v>7</v>
      </c>
      <c r="AA835" s="106" t="str">
        <f t="shared" si="26"/>
        <v>נ_28_7_156_57</v>
      </c>
      <c r="AB835" s="293">
        <v>3872.7921291273633</v>
      </c>
    </row>
    <row r="836" spans="13:28">
      <c r="M836" s="106">
        <v>52</v>
      </c>
      <c r="N836" s="106" t="s">
        <v>208</v>
      </c>
      <c r="O836" s="106">
        <v>28</v>
      </c>
      <c r="P836" s="106">
        <v>156</v>
      </c>
      <c r="Q836" s="106">
        <v>14</v>
      </c>
      <c r="R836" s="106" t="str">
        <f t="shared" si="25"/>
        <v>נ_28_14_156_52</v>
      </c>
      <c r="S836" s="293">
        <v>3726.7247881714843</v>
      </c>
      <c r="V836" s="106">
        <v>58</v>
      </c>
      <c r="W836" s="106" t="s">
        <v>208</v>
      </c>
      <c r="X836" s="106">
        <v>28</v>
      </c>
      <c r="Y836" s="106">
        <v>156</v>
      </c>
      <c r="Z836" s="106">
        <v>7</v>
      </c>
      <c r="AA836" s="106" t="str">
        <f t="shared" si="26"/>
        <v>נ_28_7_156_58</v>
      </c>
      <c r="AB836" s="293">
        <v>4260.2988586538049</v>
      </c>
    </row>
    <row r="837" spans="13:28">
      <c r="M837" s="106">
        <v>53</v>
      </c>
      <c r="N837" s="106" t="s">
        <v>208</v>
      </c>
      <c r="O837" s="106">
        <v>28</v>
      </c>
      <c r="P837" s="106">
        <v>156</v>
      </c>
      <c r="Q837" s="106">
        <v>14</v>
      </c>
      <c r="R837" s="106" t="str">
        <f t="shared" si="25"/>
        <v>נ_28_14_156_53</v>
      </c>
      <c r="S837" s="293">
        <v>3818.8435182283529</v>
      </c>
      <c r="V837" s="106">
        <v>59</v>
      </c>
      <c r="W837" s="106" t="s">
        <v>208</v>
      </c>
      <c r="X837" s="106">
        <v>28</v>
      </c>
      <c r="Y837" s="106">
        <v>156</v>
      </c>
      <c r="Z837" s="106">
        <v>7</v>
      </c>
      <c r="AA837" s="106" t="str">
        <f t="shared" si="26"/>
        <v>נ_28_7_156_59</v>
      </c>
      <c r="AB837" s="293">
        <v>4265.0349446642867</v>
      </c>
    </row>
    <row r="838" spans="13:28">
      <c r="M838" s="106">
        <v>54</v>
      </c>
      <c r="N838" s="106" t="s">
        <v>208</v>
      </c>
      <c r="O838" s="106">
        <v>28</v>
      </c>
      <c r="P838" s="106">
        <v>156</v>
      </c>
      <c r="Q838" s="106">
        <v>14</v>
      </c>
      <c r="R838" s="106" t="str">
        <f t="shared" ref="R838:R901" si="27">N838&amp;"_"&amp;O838&amp;"_"&amp;Q838&amp;"_"&amp;P838&amp;"_"&amp;M838</f>
        <v>נ_28_14_156_54</v>
      </c>
      <c r="S838" s="293">
        <v>3911.6272696311917</v>
      </c>
      <c r="V838" s="106">
        <v>60</v>
      </c>
      <c r="W838" s="106" t="s">
        <v>208</v>
      </c>
      <c r="X838" s="106">
        <v>28</v>
      </c>
      <c r="Y838" s="106">
        <v>156</v>
      </c>
      <c r="Z838" s="106">
        <v>7</v>
      </c>
      <c r="AA838" s="106" t="str">
        <f t="shared" si="26"/>
        <v>נ_28_7_156_60</v>
      </c>
      <c r="AB838" s="293">
        <v>4583.3363336975126</v>
      </c>
    </row>
    <row r="839" spans="13:28">
      <c r="M839" s="106">
        <v>55</v>
      </c>
      <c r="N839" s="106" t="s">
        <v>208</v>
      </c>
      <c r="O839" s="106">
        <v>28</v>
      </c>
      <c r="P839" s="106">
        <v>156</v>
      </c>
      <c r="Q839" s="106">
        <v>14</v>
      </c>
      <c r="R839" s="106" t="str">
        <f t="shared" si="27"/>
        <v>נ_28_14_156_55</v>
      </c>
      <c r="S839" s="293">
        <v>4005.5877421620421</v>
      </c>
      <c r="V839" s="106">
        <v>61</v>
      </c>
      <c r="W839" s="106" t="s">
        <v>208</v>
      </c>
      <c r="X839" s="106">
        <v>28</v>
      </c>
      <c r="Y839" s="106">
        <v>156</v>
      </c>
      <c r="Z839" s="106">
        <v>7</v>
      </c>
      <c r="AA839" s="106" t="str">
        <f t="shared" ref="AA839:AA902" si="28">W839&amp;"_"&amp;X839&amp;"_"&amp;Z839&amp;"_"&amp;Y839&amp;"_"&amp;V839</f>
        <v>נ_28_7_156_61</v>
      </c>
      <c r="AB839" s="293">
        <v>4732.8149536939281</v>
      </c>
    </row>
    <row r="840" spans="13:28">
      <c r="M840" s="106">
        <v>56</v>
      </c>
      <c r="N840" s="106" t="s">
        <v>208</v>
      </c>
      <c r="O840" s="106">
        <v>28</v>
      </c>
      <c r="P840" s="106">
        <v>156</v>
      </c>
      <c r="Q840" s="106">
        <v>14</v>
      </c>
      <c r="R840" s="106" t="str">
        <f t="shared" si="27"/>
        <v>נ_28_14_156_56</v>
      </c>
      <c r="S840" s="293">
        <v>4087.9946967790224</v>
      </c>
      <c r="V840" s="106">
        <v>62</v>
      </c>
      <c r="W840" s="106" t="s">
        <v>208</v>
      </c>
      <c r="X840" s="106">
        <v>28</v>
      </c>
      <c r="Y840" s="106">
        <v>156</v>
      </c>
      <c r="Z840" s="106">
        <v>7</v>
      </c>
      <c r="AA840" s="106" t="str">
        <f t="shared" si="28"/>
        <v>נ_28_7_156_62</v>
      </c>
      <c r="AB840" s="293">
        <v>4862.3997080551699</v>
      </c>
    </row>
    <row r="841" spans="13:28">
      <c r="M841" s="106">
        <v>57</v>
      </c>
      <c r="N841" s="106" t="s">
        <v>208</v>
      </c>
      <c r="O841" s="106">
        <v>28</v>
      </c>
      <c r="P841" s="106">
        <v>156</v>
      </c>
      <c r="Q841" s="106">
        <v>14</v>
      </c>
      <c r="R841" s="106" t="str">
        <f t="shared" si="27"/>
        <v>נ_28_14_156_57</v>
      </c>
      <c r="S841" s="293">
        <v>4163.9331624296037</v>
      </c>
      <c r="V841" s="106">
        <v>63</v>
      </c>
      <c r="W841" s="106" t="s">
        <v>208</v>
      </c>
      <c r="X841" s="106">
        <v>28</v>
      </c>
      <c r="Y841" s="106">
        <v>156</v>
      </c>
      <c r="Z841" s="106">
        <v>7</v>
      </c>
      <c r="AA841" s="106" t="str">
        <f t="shared" si="28"/>
        <v>נ_28_7_156_63</v>
      </c>
      <c r="AB841" s="293">
        <v>4924.6126590366621</v>
      </c>
    </row>
    <row r="842" spans="13:28">
      <c r="M842" s="106">
        <v>58</v>
      </c>
      <c r="N842" s="106" t="s">
        <v>208</v>
      </c>
      <c r="O842" s="106">
        <v>28</v>
      </c>
      <c r="P842" s="106">
        <v>156</v>
      </c>
      <c r="Q842" s="106">
        <v>14</v>
      </c>
      <c r="R842" s="106" t="str">
        <f t="shared" si="27"/>
        <v>נ_28_14_156_58</v>
      </c>
      <c r="S842" s="293">
        <v>4208.6186495894308</v>
      </c>
      <c r="V842" s="106">
        <v>64</v>
      </c>
      <c r="W842" s="106" t="s">
        <v>208</v>
      </c>
      <c r="X842" s="106">
        <v>28</v>
      </c>
      <c r="Y842" s="106">
        <v>156</v>
      </c>
      <c r="Z842" s="106">
        <v>7</v>
      </c>
      <c r="AA842" s="106" t="str">
        <f t="shared" si="28"/>
        <v>נ_28_7_156_64</v>
      </c>
      <c r="AB842" s="293">
        <v>4487.4239550515495</v>
      </c>
    </row>
    <row r="843" spans="13:28">
      <c r="M843" s="106">
        <v>59</v>
      </c>
      <c r="N843" s="106" t="s">
        <v>208</v>
      </c>
      <c r="O843" s="106">
        <v>28</v>
      </c>
      <c r="P843" s="106">
        <v>156</v>
      </c>
      <c r="Q843" s="106">
        <v>14</v>
      </c>
      <c r="R843" s="106" t="str">
        <f t="shared" si="27"/>
        <v>נ_28_14_156_59</v>
      </c>
      <c r="S843" s="293">
        <v>4210.8662353047512</v>
      </c>
      <c r="V843" s="106">
        <v>65</v>
      </c>
      <c r="W843" s="106" t="s">
        <v>208</v>
      </c>
      <c r="X843" s="106">
        <v>28</v>
      </c>
      <c r="Y843" s="106">
        <v>156</v>
      </c>
      <c r="Z843" s="106">
        <v>7</v>
      </c>
      <c r="AA843" s="106" t="str">
        <f t="shared" si="28"/>
        <v>נ_28_7_156_65</v>
      </c>
      <c r="AB843" s="293">
        <v>3939.8992376659535</v>
      </c>
    </row>
    <row r="844" spans="13:28">
      <c r="M844" s="106">
        <v>60</v>
      </c>
      <c r="N844" s="106" t="s">
        <v>208</v>
      </c>
      <c r="O844" s="106">
        <v>28</v>
      </c>
      <c r="P844" s="106">
        <v>156</v>
      </c>
      <c r="Q844" s="106">
        <v>14</v>
      </c>
      <c r="R844" s="106" t="str">
        <f t="shared" si="27"/>
        <v>נ_28_14_156_60</v>
      </c>
      <c r="S844" s="293">
        <v>4213.7726661383476</v>
      </c>
      <c r="V844" s="106">
        <v>66</v>
      </c>
      <c r="W844" s="106" t="s">
        <v>208</v>
      </c>
      <c r="X844" s="106">
        <v>28</v>
      </c>
      <c r="Y844" s="106">
        <v>156</v>
      </c>
      <c r="Z844" s="106">
        <v>7</v>
      </c>
      <c r="AA844" s="106" t="str">
        <f t="shared" si="28"/>
        <v>נ_28_7_156_66</v>
      </c>
      <c r="AB844" s="293">
        <v>2213.0364325942105</v>
      </c>
    </row>
    <row r="845" spans="13:28">
      <c r="M845" s="106">
        <v>61</v>
      </c>
      <c r="N845" s="106" t="s">
        <v>208</v>
      </c>
      <c r="O845" s="106">
        <v>28</v>
      </c>
      <c r="P845" s="106">
        <v>156</v>
      </c>
      <c r="Q845" s="106">
        <v>14</v>
      </c>
      <c r="R845" s="106" t="str">
        <f t="shared" si="27"/>
        <v>נ_28_14_156_61</v>
      </c>
      <c r="S845" s="293">
        <v>4160.9785440811056</v>
      </c>
      <c r="V845" s="106">
        <v>21</v>
      </c>
      <c r="W845" s="106" t="s">
        <v>207</v>
      </c>
      <c r="X845" s="106">
        <v>28</v>
      </c>
      <c r="Y845" s="106">
        <v>104</v>
      </c>
      <c r="Z845" s="106">
        <v>14</v>
      </c>
      <c r="AA845" s="106" t="str">
        <f t="shared" si="28"/>
        <v>ז_28_14_104_21</v>
      </c>
      <c r="AB845" s="293">
        <v>189.65902153136471</v>
      </c>
    </row>
    <row r="846" spans="13:28">
      <c r="M846" s="106">
        <v>62</v>
      </c>
      <c r="N846" s="106" t="s">
        <v>208</v>
      </c>
      <c r="O846" s="106">
        <v>28</v>
      </c>
      <c r="P846" s="106">
        <v>156</v>
      </c>
      <c r="Q846" s="106">
        <v>14</v>
      </c>
      <c r="R846" s="106" t="str">
        <f t="shared" si="27"/>
        <v>נ_28_14_156_62</v>
      </c>
      <c r="S846" s="293">
        <v>4053.5497377871143</v>
      </c>
      <c r="V846" s="106">
        <v>22</v>
      </c>
      <c r="W846" s="106" t="s">
        <v>207</v>
      </c>
      <c r="X846" s="106">
        <v>28</v>
      </c>
      <c r="Y846" s="106">
        <v>104</v>
      </c>
      <c r="Z846" s="106">
        <v>14</v>
      </c>
      <c r="AA846" s="106" t="str">
        <f t="shared" si="28"/>
        <v>ז_28_14_104_22</v>
      </c>
      <c r="AB846" s="293">
        <v>235.53612632211795</v>
      </c>
    </row>
    <row r="847" spans="13:28">
      <c r="M847" s="106">
        <v>63</v>
      </c>
      <c r="N847" s="106" t="s">
        <v>208</v>
      </c>
      <c r="O847" s="106">
        <v>28</v>
      </c>
      <c r="P847" s="106">
        <v>156</v>
      </c>
      <c r="Q847" s="106">
        <v>14</v>
      </c>
      <c r="R847" s="106" t="str">
        <f t="shared" si="27"/>
        <v>נ_28_14_156_63</v>
      </c>
      <c r="S847" s="293">
        <v>3856.594989477428</v>
      </c>
      <c r="V847" s="106">
        <v>23</v>
      </c>
      <c r="W847" s="106" t="s">
        <v>207</v>
      </c>
      <c r="X847" s="106">
        <v>28</v>
      </c>
      <c r="Y847" s="106">
        <v>104</v>
      </c>
      <c r="Z847" s="106">
        <v>14</v>
      </c>
      <c r="AA847" s="106" t="str">
        <f t="shared" si="28"/>
        <v>ז_28_14_104_23</v>
      </c>
      <c r="AB847" s="293">
        <v>309.75914939470249</v>
      </c>
    </row>
    <row r="848" spans="13:28">
      <c r="M848" s="106">
        <v>64</v>
      </c>
      <c r="N848" s="106" t="s">
        <v>208</v>
      </c>
      <c r="O848" s="106">
        <v>28</v>
      </c>
      <c r="P848" s="106">
        <v>156</v>
      </c>
      <c r="Q848" s="106">
        <v>14</v>
      </c>
      <c r="R848" s="106" t="str">
        <f t="shared" si="27"/>
        <v>נ_28_14_156_64</v>
      </c>
      <c r="S848" s="293">
        <v>3505.1407463551168</v>
      </c>
      <c r="V848" s="106">
        <v>24</v>
      </c>
      <c r="W848" s="106" t="s">
        <v>207</v>
      </c>
      <c r="X848" s="106">
        <v>28</v>
      </c>
      <c r="Y848" s="106">
        <v>104</v>
      </c>
      <c r="Z848" s="106">
        <v>14</v>
      </c>
      <c r="AA848" s="106" t="str">
        <f t="shared" si="28"/>
        <v>ז_28_14_104_24</v>
      </c>
      <c r="AB848" s="293">
        <v>348.45792644004746</v>
      </c>
    </row>
    <row r="849" spans="13:28">
      <c r="M849" s="106">
        <v>65</v>
      </c>
      <c r="N849" s="106" t="s">
        <v>208</v>
      </c>
      <c r="O849" s="106">
        <v>28</v>
      </c>
      <c r="P849" s="106">
        <v>156</v>
      </c>
      <c r="Q849" s="106">
        <v>14</v>
      </c>
      <c r="R849" s="106" t="str">
        <f t="shared" si="27"/>
        <v>נ_28_14_156_65</v>
      </c>
      <c r="S849" s="293">
        <v>3027.2801511074958</v>
      </c>
      <c r="V849" s="106">
        <v>25</v>
      </c>
      <c r="W849" s="106" t="s">
        <v>207</v>
      </c>
      <c r="X849" s="106">
        <v>28</v>
      </c>
      <c r="Y849" s="106">
        <v>104</v>
      </c>
      <c r="Z849" s="106">
        <v>14</v>
      </c>
      <c r="AA849" s="106" t="str">
        <f t="shared" si="28"/>
        <v>ז_28_14_104_25</v>
      </c>
      <c r="AB849" s="293">
        <v>479.00356590917994</v>
      </c>
    </row>
    <row r="850" spans="13:28">
      <c r="M850" s="106">
        <v>66</v>
      </c>
      <c r="N850" s="106" t="s">
        <v>208</v>
      </c>
      <c r="O850" s="106">
        <v>28</v>
      </c>
      <c r="P850" s="106">
        <v>156</v>
      </c>
      <c r="Q850" s="106">
        <v>14</v>
      </c>
      <c r="R850" s="106" t="str">
        <f t="shared" si="27"/>
        <v>נ_28_14_156_66</v>
      </c>
      <c r="S850" s="293">
        <v>2155.7447609669548</v>
      </c>
      <c r="V850" s="106">
        <v>26</v>
      </c>
      <c r="W850" s="106" t="s">
        <v>207</v>
      </c>
      <c r="X850" s="106">
        <v>28</v>
      </c>
      <c r="Y850" s="106">
        <v>104</v>
      </c>
      <c r="Z850" s="106">
        <v>14</v>
      </c>
      <c r="AA850" s="106" t="str">
        <f t="shared" si="28"/>
        <v>ז_28_14_104_26</v>
      </c>
      <c r="AB850" s="293">
        <v>519.03826186566675</v>
      </c>
    </row>
    <row r="851" spans="13:28">
      <c r="M851" s="106">
        <v>20</v>
      </c>
      <c r="N851" s="106" t="s">
        <v>207</v>
      </c>
      <c r="O851" s="106">
        <v>28</v>
      </c>
      <c r="P851" s="106">
        <v>52</v>
      </c>
      <c r="Q851" s="106">
        <v>7</v>
      </c>
      <c r="R851" s="106" t="str">
        <f t="shared" si="27"/>
        <v>ז_28_7_52_20</v>
      </c>
      <c r="S851" s="293">
        <v>1015.7618593159415</v>
      </c>
      <c r="V851" s="106">
        <v>27</v>
      </c>
      <c r="W851" s="106" t="s">
        <v>207</v>
      </c>
      <c r="X851" s="106">
        <v>28</v>
      </c>
      <c r="Y851" s="106">
        <v>104</v>
      </c>
      <c r="Z851" s="106">
        <v>14</v>
      </c>
      <c r="AA851" s="106" t="str">
        <f t="shared" si="28"/>
        <v>ז_28_14_104_27</v>
      </c>
      <c r="AB851" s="293">
        <v>630.86857022970889</v>
      </c>
    </row>
    <row r="852" spans="13:28">
      <c r="M852" s="106">
        <v>21</v>
      </c>
      <c r="N852" s="106" t="s">
        <v>207</v>
      </c>
      <c r="O852" s="106">
        <v>28</v>
      </c>
      <c r="P852" s="106">
        <v>52</v>
      </c>
      <c r="Q852" s="106">
        <v>7</v>
      </c>
      <c r="R852" s="106" t="str">
        <f t="shared" si="27"/>
        <v>ז_28_7_52_21</v>
      </c>
      <c r="S852" s="293">
        <v>1048.0271750282648</v>
      </c>
      <c r="V852" s="106">
        <v>28</v>
      </c>
      <c r="W852" s="106" t="s">
        <v>207</v>
      </c>
      <c r="X852" s="106">
        <v>28</v>
      </c>
      <c r="Y852" s="106">
        <v>104</v>
      </c>
      <c r="Z852" s="106">
        <v>14</v>
      </c>
      <c r="AA852" s="106" t="str">
        <f t="shared" si="28"/>
        <v>ז_28_14_104_28</v>
      </c>
      <c r="AB852" s="293">
        <v>664.2153640288816</v>
      </c>
    </row>
    <row r="853" spans="13:28">
      <c r="M853" s="106">
        <v>22</v>
      </c>
      <c r="N853" s="106" t="s">
        <v>207</v>
      </c>
      <c r="O853" s="106">
        <v>28</v>
      </c>
      <c r="P853" s="106">
        <v>52</v>
      </c>
      <c r="Q853" s="106">
        <v>7</v>
      </c>
      <c r="R853" s="106" t="str">
        <f t="shared" si="27"/>
        <v>ז_28_7_52_22</v>
      </c>
      <c r="S853" s="293">
        <v>1081.8974042738225</v>
      </c>
      <c r="V853" s="106">
        <v>29</v>
      </c>
      <c r="W853" s="106" t="s">
        <v>207</v>
      </c>
      <c r="X853" s="106">
        <v>28</v>
      </c>
      <c r="Y853" s="106">
        <v>104</v>
      </c>
      <c r="Z853" s="106">
        <v>14</v>
      </c>
      <c r="AA853" s="106" t="str">
        <f t="shared" si="28"/>
        <v>ז_28_14_104_29</v>
      </c>
      <c r="AB853" s="293">
        <v>830.59372303103851</v>
      </c>
    </row>
    <row r="854" spans="13:28">
      <c r="M854" s="106">
        <v>23</v>
      </c>
      <c r="N854" s="106" t="s">
        <v>207</v>
      </c>
      <c r="O854" s="106">
        <v>28</v>
      </c>
      <c r="P854" s="106">
        <v>52</v>
      </c>
      <c r="Q854" s="106">
        <v>7</v>
      </c>
      <c r="R854" s="106" t="str">
        <f t="shared" si="27"/>
        <v>ז_28_7_52_23</v>
      </c>
      <c r="S854" s="293">
        <v>1115.9466691164812</v>
      </c>
      <c r="V854" s="106">
        <v>30</v>
      </c>
      <c r="W854" s="106" t="s">
        <v>207</v>
      </c>
      <c r="X854" s="106">
        <v>28</v>
      </c>
      <c r="Y854" s="106">
        <v>104</v>
      </c>
      <c r="Z854" s="106">
        <v>14</v>
      </c>
      <c r="AA854" s="106" t="str">
        <f t="shared" si="28"/>
        <v>ז_28_14_104_30</v>
      </c>
      <c r="AB854" s="293">
        <v>929.95019635518611</v>
      </c>
    </row>
    <row r="855" spans="13:28">
      <c r="M855" s="106">
        <v>24</v>
      </c>
      <c r="N855" s="106" t="s">
        <v>207</v>
      </c>
      <c r="O855" s="106">
        <v>28</v>
      </c>
      <c r="P855" s="106">
        <v>52</v>
      </c>
      <c r="Q855" s="106">
        <v>7</v>
      </c>
      <c r="R855" s="106" t="str">
        <f t="shared" si="27"/>
        <v>ז_28_7_52_24</v>
      </c>
      <c r="S855" s="293">
        <v>1149.260722472827</v>
      </c>
      <c r="V855" s="106">
        <v>31</v>
      </c>
      <c r="W855" s="106" t="s">
        <v>207</v>
      </c>
      <c r="X855" s="106">
        <v>28</v>
      </c>
      <c r="Y855" s="106">
        <v>104</v>
      </c>
      <c r="Z855" s="106">
        <v>14</v>
      </c>
      <c r="AA855" s="106" t="str">
        <f t="shared" si="28"/>
        <v>ז_28_14_104_31</v>
      </c>
      <c r="AB855" s="293">
        <v>1011.1442175898889</v>
      </c>
    </row>
    <row r="856" spans="13:28">
      <c r="M856" s="106">
        <v>25</v>
      </c>
      <c r="N856" s="106" t="s">
        <v>207</v>
      </c>
      <c r="O856" s="106">
        <v>28</v>
      </c>
      <c r="P856" s="106">
        <v>52</v>
      </c>
      <c r="Q856" s="106">
        <v>7</v>
      </c>
      <c r="R856" s="106" t="str">
        <f t="shared" si="27"/>
        <v>ז_28_7_52_25</v>
      </c>
      <c r="S856" s="293">
        <v>1182.8861484312968</v>
      </c>
      <c r="V856" s="106">
        <v>32</v>
      </c>
      <c r="W856" s="106" t="s">
        <v>207</v>
      </c>
      <c r="X856" s="106">
        <v>28</v>
      </c>
      <c r="Y856" s="106">
        <v>104</v>
      </c>
      <c r="Z856" s="106">
        <v>14</v>
      </c>
      <c r="AA856" s="106" t="str">
        <f t="shared" si="28"/>
        <v>ז_28_14_104_32</v>
      </c>
      <c r="AB856" s="293">
        <v>1074.4223882756705</v>
      </c>
    </row>
    <row r="857" spans="13:28">
      <c r="M857" s="106">
        <v>26</v>
      </c>
      <c r="N857" s="106" t="s">
        <v>207</v>
      </c>
      <c r="O857" s="106">
        <v>28</v>
      </c>
      <c r="P857" s="106">
        <v>52</v>
      </c>
      <c r="Q857" s="106">
        <v>7</v>
      </c>
      <c r="R857" s="106" t="str">
        <f t="shared" si="27"/>
        <v>ז_28_7_52_26</v>
      </c>
      <c r="S857" s="293">
        <v>1213.7803999094076</v>
      </c>
      <c r="V857" s="106">
        <v>33</v>
      </c>
      <c r="W857" s="106" t="s">
        <v>207</v>
      </c>
      <c r="X857" s="106">
        <v>28</v>
      </c>
      <c r="Y857" s="106">
        <v>104</v>
      </c>
      <c r="Z857" s="106">
        <v>14</v>
      </c>
      <c r="AA857" s="106" t="str">
        <f t="shared" si="28"/>
        <v>ז_28_14_104_33</v>
      </c>
      <c r="AB857" s="293">
        <v>1119.7969613220489</v>
      </c>
    </row>
    <row r="858" spans="13:28">
      <c r="M858" s="106">
        <v>27</v>
      </c>
      <c r="N858" s="106" t="s">
        <v>207</v>
      </c>
      <c r="O858" s="106">
        <v>28</v>
      </c>
      <c r="P858" s="106">
        <v>52</v>
      </c>
      <c r="Q858" s="106">
        <v>7</v>
      </c>
      <c r="R858" s="106" t="str">
        <f t="shared" si="27"/>
        <v>ז_28_7_52_27</v>
      </c>
      <c r="S858" s="293">
        <v>1244.7994049021729</v>
      </c>
      <c r="V858" s="106">
        <v>34</v>
      </c>
      <c r="W858" s="106" t="s">
        <v>207</v>
      </c>
      <c r="X858" s="106">
        <v>28</v>
      </c>
      <c r="Y858" s="106">
        <v>104</v>
      </c>
      <c r="Z858" s="106">
        <v>14</v>
      </c>
      <c r="AA858" s="106" t="str">
        <f t="shared" si="28"/>
        <v>ז_28_14_104_34</v>
      </c>
      <c r="AB858" s="293">
        <v>1158.7887665079197</v>
      </c>
    </row>
    <row r="859" spans="13:28">
      <c r="M859" s="106">
        <v>28</v>
      </c>
      <c r="N859" s="106" t="s">
        <v>207</v>
      </c>
      <c r="O859" s="106">
        <v>28</v>
      </c>
      <c r="P859" s="106">
        <v>52</v>
      </c>
      <c r="Q859" s="106">
        <v>7</v>
      </c>
      <c r="R859" s="106" t="str">
        <f t="shared" si="27"/>
        <v>ז_28_7_52_28</v>
      </c>
      <c r="S859" s="293">
        <v>1273.4704070486721</v>
      </c>
      <c r="V859" s="106">
        <v>35</v>
      </c>
      <c r="W859" s="106" t="s">
        <v>207</v>
      </c>
      <c r="X859" s="106">
        <v>28</v>
      </c>
      <c r="Y859" s="106">
        <v>104</v>
      </c>
      <c r="Z859" s="106">
        <v>14</v>
      </c>
      <c r="AA859" s="106" t="str">
        <f t="shared" si="28"/>
        <v>ז_28_14_104_35</v>
      </c>
      <c r="AB859" s="293">
        <v>1203.8502822368496</v>
      </c>
    </row>
    <row r="860" spans="13:28">
      <c r="M860" s="106">
        <v>29</v>
      </c>
      <c r="N860" s="106" t="s">
        <v>207</v>
      </c>
      <c r="O860" s="106">
        <v>28</v>
      </c>
      <c r="P860" s="106">
        <v>52</v>
      </c>
      <c r="Q860" s="106">
        <v>7</v>
      </c>
      <c r="R860" s="106" t="str">
        <f t="shared" si="27"/>
        <v>ז_28_7_52_29</v>
      </c>
      <c r="S860" s="293">
        <v>1302.4640355780077</v>
      </c>
      <c r="V860" s="106">
        <v>36</v>
      </c>
      <c r="W860" s="106" t="s">
        <v>207</v>
      </c>
      <c r="X860" s="106">
        <v>28</v>
      </c>
      <c r="Y860" s="106">
        <v>104</v>
      </c>
      <c r="Z860" s="106">
        <v>14</v>
      </c>
      <c r="AA860" s="106" t="str">
        <f t="shared" si="28"/>
        <v>ז_28_14_104_36</v>
      </c>
      <c r="AB860" s="293">
        <v>1242.2868151949388</v>
      </c>
    </row>
    <row r="861" spans="13:28">
      <c r="M861" s="106">
        <v>30</v>
      </c>
      <c r="N861" s="106" t="s">
        <v>207</v>
      </c>
      <c r="O861" s="106">
        <v>28</v>
      </c>
      <c r="P861" s="106">
        <v>52</v>
      </c>
      <c r="Q861" s="106">
        <v>7</v>
      </c>
      <c r="R861" s="106" t="str">
        <f t="shared" si="27"/>
        <v>ז_28_7_52_30</v>
      </c>
      <c r="S861" s="293">
        <v>1327.0123572723198</v>
      </c>
      <c r="V861" s="106">
        <v>37</v>
      </c>
      <c r="W861" s="106" t="s">
        <v>207</v>
      </c>
      <c r="X861" s="106">
        <v>28</v>
      </c>
      <c r="Y861" s="106">
        <v>104</v>
      </c>
      <c r="Z861" s="106">
        <v>14</v>
      </c>
      <c r="AA861" s="106" t="str">
        <f t="shared" si="28"/>
        <v>ז_28_14_104_37</v>
      </c>
      <c r="AB861" s="293">
        <v>1286.9980478265456</v>
      </c>
    </row>
    <row r="862" spans="13:28">
      <c r="M862" s="106">
        <v>31</v>
      </c>
      <c r="N862" s="106" t="s">
        <v>207</v>
      </c>
      <c r="O862" s="106">
        <v>28</v>
      </c>
      <c r="P862" s="106">
        <v>52</v>
      </c>
      <c r="Q862" s="106">
        <v>7</v>
      </c>
      <c r="R862" s="106" t="str">
        <f t="shared" si="27"/>
        <v>ז_28_7_52_31</v>
      </c>
      <c r="S862" s="293">
        <v>1349.3521895165863</v>
      </c>
      <c r="V862" s="106">
        <v>38</v>
      </c>
      <c r="W862" s="106" t="s">
        <v>207</v>
      </c>
      <c r="X862" s="106">
        <v>28</v>
      </c>
      <c r="Y862" s="106">
        <v>104</v>
      </c>
      <c r="Z862" s="106">
        <v>14</v>
      </c>
      <c r="AA862" s="106" t="str">
        <f t="shared" si="28"/>
        <v>ז_28_14_104_38</v>
      </c>
      <c r="AB862" s="293">
        <v>1309.41477613593</v>
      </c>
    </row>
    <row r="863" spans="13:28">
      <c r="M863" s="106">
        <v>32</v>
      </c>
      <c r="N863" s="106" t="s">
        <v>207</v>
      </c>
      <c r="O863" s="106">
        <v>28</v>
      </c>
      <c r="P863" s="106">
        <v>52</v>
      </c>
      <c r="Q863" s="106">
        <v>7</v>
      </c>
      <c r="R863" s="106" t="str">
        <f t="shared" si="27"/>
        <v>ז_28_7_52_32</v>
      </c>
      <c r="S863" s="293">
        <v>1370.1084127247809</v>
      </c>
      <c r="V863" s="106">
        <v>39</v>
      </c>
      <c r="W863" s="106" t="s">
        <v>207</v>
      </c>
      <c r="X863" s="106">
        <v>28</v>
      </c>
      <c r="Y863" s="106">
        <v>104</v>
      </c>
      <c r="Z863" s="106">
        <v>14</v>
      </c>
      <c r="AA863" s="106" t="str">
        <f t="shared" si="28"/>
        <v>ז_28_14_104_39</v>
      </c>
      <c r="AB863" s="293">
        <v>1339.8131079483453</v>
      </c>
    </row>
    <row r="864" spans="13:28">
      <c r="M864" s="106">
        <v>33</v>
      </c>
      <c r="N864" s="106" t="s">
        <v>207</v>
      </c>
      <c r="O864" s="106">
        <v>28</v>
      </c>
      <c r="P864" s="106">
        <v>52</v>
      </c>
      <c r="Q864" s="106">
        <v>7</v>
      </c>
      <c r="R864" s="106" t="str">
        <f t="shared" si="27"/>
        <v>ז_28_7_52_33</v>
      </c>
      <c r="S864" s="293">
        <v>1389.9628669095221</v>
      </c>
      <c r="V864" s="106">
        <v>40</v>
      </c>
      <c r="W864" s="106" t="s">
        <v>207</v>
      </c>
      <c r="X864" s="106">
        <v>28</v>
      </c>
      <c r="Y864" s="106">
        <v>104</v>
      </c>
      <c r="Z864" s="106">
        <v>14</v>
      </c>
      <c r="AA864" s="106" t="str">
        <f t="shared" si="28"/>
        <v>ז_28_14_104_40</v>
      </c>
      <c r="AB864" s="293">
        <v>1367.1200269064434</v>
      </c>
    </row>
    <row r="865" spans="13:28">
      <c r="M865" s="106">
        <v>34</v>
      </c>
      <c r="N865" s="106" t="s">
        <v>207</v>
      </c>
      <c r="O865" s="106">
        <v>28</v>
      </c>
      <c r="P865" s="106">
        <v>52</v>
      </c>
      <c r="Q865" s="106">
        <v>7</v>
      </c>
      <c r="R865" s="106" t="str">
        <f t="shared" si="27"/>
        <v>ז_28_7_52_34</v>
      </c>
      <c r="S865" s="293">
        <v>1409.659862028009</v>
      </c>
      <c r="V865" s="106">
        <v>41</v>
      </c>
      <c r="W865" s="106" t="s">
        <v>207</v>
      </c>
      <c r="X865" s="106">
        <v>28</v>
      </c>
      <c r="Y865" s="106">
        <v>104</v>
      </c>
      <c r="Z865" s="106">
        <v>14</v>
      </c>
      <c r="AA865" s="106" t="str">
        <f t="shared" si="28"/>
        <v>ז_28_14_104_41</v>
      </c>
      <c r="AB865" s="293">
        <v>1412.134032076091</v>
      </c>
    </row>
    <row r="866" spans="13:28">
      <c r="M866" s="106">
        <v>35</v>
      </c>
      <c r="N866" s="106" t="s">
        <v>207</v>
      </c>
      <c r="O866" s="106">
        <v>28</v>
      </c>
      <c r="P866" s="106">
        <v>52</v>
      </c>
      <c r="Q866" s="106">
        <v>7</v>
      </c>
      <c r="R866" s="106" t="str">
        <f t="shared" si="27"/>
        <v>ז_28_7_52_35</v>
      </c>
      <c r="S866" s="293">
        <v>1429.5489365190849</v>
      </c>
      <c r="V866" s="106">
        <v>42</v>
      </c>
      <c r="W866" s="106" t="s">
        <v>207</v>
      </c>
      <c r="X866" s="106">
        <v>28</v>
      </c>
      <c r="Y866" s="106">
        <v>104</v>
      </c>
      <c r="Z866" s="106">
        <v>14</v>
      </c>
      <c r="AA866" s="106" t="str">
        <f t="shared" si="28"/>
        <v>ז_28_14_104_42</v>
      </c>
      <c r="AB866" s="293">
        <v>1425.5537887016756</v>
      </c>
    </row>
    <row r="867" spans="13:28">
      <c r="M867" s="106">
        <v>36</v>
      </c>
      <c r="N867" s="106" t="s">
        <v>207</v>
      </c>
      <c r="O867" s="106">
        <v>28</v>
      </c>
      <c r="P867" s="106">
        <v>52</v>
      </c>
      <c r="Q867" s="106">
        <v>7</v>
      </c>
      <c r="R867" s="106" t="str">
        <f t="shared" si="27"/>
        <v>ז_28_7_52_36</v>
      </c>
      <c r="S867" s="293">
        <v>1449.5086752925788</v>
      </c>
      <c r="V867" s="106">
        <v>43</v>
      </c>
      <c r="W867" s="106" t="s">
        <v>207</v>
      </c>
      <c r="X867" s="106">
        <v>28</v>
      </c>
      <c r="Y867" s="106">
        <v>104</v>
      </c>
      <c r="Z867" s="106">
        <v>14</v>
      </c>
      <c r="AA867" s="106" t="str">
        <f t="shared" si="28"/>
        <v>ז_28_14_104_43</v>
      </c>
      <c r="AB867" s="293">
        <v>1486.3570792018704</v>
      </c>
    </row>
    <row r="868" spans="13:28">
      <c r="M868" s="106">
        <v>37</v>
      </c>
      <c r="N868" s="106" t="s">
        <v>207</v>
      </c>
      <c r="O868" s="106">
        <v>28</v>
      </c>
      <c r="P868" s="106">
        <v>52</v>
      </c>
      <c r="Q868" s="106">
        <v>7</v>
      </c>
      <c r="R868" s="106" t="str">
        <f t="shared" si="27"/>
        <v>ז_28_7_52_37</v>
      </c>
      <c r="S868" s="293">
        <v>1469.9088085943088</v>
      </c>
      <c r="V868" s="106">
        <v>44</v>
      </c>
      <c r="W868" s="106" t="s">
        <v>207</v>
      </c>
      <c r="X868" s="106">
        <v>28</v>
      </c>
      <c r="Y868" s="106">
        <v>104</v>
      </c>
      <c r="Z868" s="106">
        <v>14</v>
      </c>
      <c r="AA868" s="106" t="str">
        <f t="shared" si="28"/>
        <v>ז_28_14_104_44</v>
      </c>
      <c r="AB868" s="293">
        <v>1549.662874280916</v>
      </c>
    </row>
    <row r="869" spans="13:28">
      <c r="M869" s="106">
        <v>38</v>
      </c>
      <c r="N869" s="106" t="s">
        <v>207</v>
      </c>
      <c r="O869" s="106">
        <v>28</v>
      </c>
      <c r="P869" s="106">
        <v>52</v>
      </c>
      <c r="Q869" s="106">
        <v>7</v>
      </c>
      <c r="R869" s="106" t="str">
        <f t="shared" si="27"/>
        <v>ז_28_7_52_38</v>
      </c>
      <c r="S869" s="293">
        <v>1490.6185936745608</v>
      </c>
      <c r="V869" s="106">
        <v>45</v>
      </c>
      <c r="W869" s="106" t="s">
        <v>207</v>
      </c>
      <c r="X869" s="106">
        <v>28</v>
      </c>
      <c r="Y869" s="106">
        <v>104</v>
      </c>
      <c r="Z869" s="106">
        <v>14</v>
      </c>
      <c r="AA869" s="106" t="str">
        <f t="shared" si="28"/>
        <v>ז_28_14_104_45</v>
      </c>
      <c r="AB869" s="293">
        <v>1610.1644454841794</v>
      </c>
    </row>
    <row r="870" spans="13:28">
      <c r="M870" s="106">
        <v>39</v>
      </c>
      <c r="N870" s="106" t="s">
        <v>207</v>
      </c>
      <c r="O870" s="106">
        <v>28</v>
      </c>
      <c r="P870" s="106">
        <v>52</v>
      </c>
      <c r="Q870" s="106">
        <v>7</v>
      </c>
      <c r="R870" s="106" t="str">
        <f t="shared" si="27"/>
        <v>ז_28_7_52_39</v>
      </c>
      <c r="S870" s="293">
        <v>1512.6510863402114</v>
      </c>
      <c r="V870" s="106">
        <v>46</v>
      </c>
      <c r="W870" s="106" t="s">
        <v>207</v>
      </c>
      <c r="X870" s="106">
        <v>28</v>
      </c>
      <c r="Y870" s="106">
        <v>104</v>
      </c>
      <c r="Z870" s="106">
        <v>14</v>
      </c>
      <c r="AA870" s="106" t="str">
        <f t="shared" si="28"/>
        <v>ז_28_14_104_46</v>
      </c>
      <c r="AB870" s="293">
        <v>1723.110849270889</v>
      </c>
    </row>
    <row r="871" spans="13:28">
      <c r="M871" s="106">
        <v>40</v>
      </c>
      <c r="N871" s="106" t="s">
        <v>207</v>
      </c>
      <c r="O871" s="106">
        <v>28</v>
      </c>
      <c r="P871" s="106">
        <v>52</v>
      </c>
      <c r="Q871" s="106">
        <v>7</v>
      </c>
      <c r="R871" s="106" t="str">
        <f t="shared" si="27"/>
        <v>ז_28_7_52_40</v>
      </c>
      <c r="S871" s="293">
        <v>1535.8485856506281</v>
      </c>
      <c r="V871" s="106">
        <v>47</v>
      </c>
      <c r="W871" s="106" t="s">
        <v>207</v>
      </c>
      <c r="X871" s="106">
        <v>28</v>
      </c>
      <c r="Y871" s="106">
        <v>104</v>
      </c>
      <c r="Z871" s="106">
        <v>14</v>
      </c>
      <c r="AA871" s="106" t="str">
        <f t="shared" si="28"/>
        <v>ז_28_14_104_47</v>
      </c>
      <c r="AB871" s="293">
        <v>1842.8004473461638</v>
      </c>
    </row>
    <row r="872" spans="13:28">
      <c r="M872" s="106">
        <v>41</v>
      </c>
      <c r="N872" s="106" t="s">
        <v>207</v>
      </c>
      <c r="O872" s="106">
        <v>28</v>
      </c>
      <c r="P872" s="106">
        <v>52</v>
      </c>
      <c r="Q872" s="106">
        <v>7</v>
      </c>
      <c r="R872" s="106" t="str">
        <f t="shared" si="27"/>
        <v>ז_28_7_52_41</v>
      </c>
      <c r="S872" s="293">
        <v>1560.4959849001066</v>
      </c>
      <c r="V872" s="106">
        <v>48</v>
      </c>
      <c r="W872" s="106" t="s">
        <v>207</v>
      </c>
      <c r="X872" s="106">
        <v>28</v>
      </c>
      <c r="Y872" s="106">
        <v>104</v>
      </c>
      <c r="Z872" s="106">
        <v>14</v>
      </c>
      <c r="AA872" s="106" t="str">
        <f t="shared" si="28"/>
        <v>ז_28_14_104_48</v>
      </c>
      <c r="AB872" s="293">
        <v>1900.9190985232913</v>
      </c>
    </row>
    <row r="873" spans="13:28">
      <c r="M873" s="106">
        <v>42</v>
      </c>
      <c r="N873" s="106" t="s">
        <v>207</v>
      </c>
      <c r="O873" s="106">
        <v>28</v>
      </c>
      <c r="P873" s="106">
        <v>52</v>
      </c>
      <c r="Q873" s="106">
        <v>7</v>
      </c>
      <c r="R873" s="106" t="str">
        <f t="shared" si="27"/>
        <v>ז_28_7_52_42</v>
      </c>
      <c r="S873" s="293">
        <v>1586.2675993976682</v>
      </c>
      <c r="V873" s="106">
        <v>49</v>
      </c>
      <c r="W873" s="106" t="s">
        <v>207</v>
      </c>
      <c r="X873" s="106">
        <v>28</v>
      </c>
      <c r="Y873" s="106">
        <v>104</v>
      </c>
      <c r="Z873" s="106">
        <v>14</v>
      </c>
      <c r="AA873" s="106" t="str">
        <f t="shared" si="28"/>
        <v>ז_28_14_104_49</v>
      </c>
      <c r="AB873" s="293">
        <v>1936.5920050272255</v>
      </c>
    </row>
    <row r="874" spans="13:28">
      <c r="M874" s="106">
        <v>43</v>
      </c>
      <c r="N874" s="106" t="s">
        <v>207</v>
      </c>
      <c r="O874" s="106">
        <v>28</v>
      </c>
      <c r="P874" s="106">
        <v>52</v>
      </c>
      <c r="Q874" s="106">
        <v>7</v>
      </c>
      <c r="R874" s="106" t="str">
        <f t="shared" si="27"/>
        <v>ז_28_7_52_43</v>
      </c>
      <c r="S874" s="293">
        <v>1614.712085010226</v>
      </c>
      <c r="V874" s="106">
        <v>50</v>
      </c>
      <c r="W874" s="106" t="s">
        <v>207</v>
      </c>
      <c r="X874" s="106">
        <v>28</v>
      </c>
      <c r="Y874" s="106">
        <v>104</v>
      </c>
      <c r="Z874" s="106">
        <v>14</v>
      </c>
      <c r="AA874" s="106" t="str">
        <f t="shared" si="28"/>
        <v>ז_28_14_104_50</v>
      </c>
      <c r="AB874" s="293">
        <v>1988.8957365514839</v>
      </c>
    </row>
    <row r="875" spans="13:28">
      <c r="M875" s="106">
        <v>44</v>
      </c>
      <c r="N875" s="106" t="s">
        <v>207</v>
      </c>
      <c r="O875" s="106">
        <v>28</v>
      </c>
      <c r="P875" s="106">
        <v>52</v>
      </c>
      <c r="Q875" s="106">
        <v>7</v>
      </c>
      <c r="R875" s="106" t="str">
        <f t="shared" si="27"/>
        <v>ז_28_7_52_44</v>
      </c>
      <c r="S875" s="293">
        <v>1644.0870248604026</v>
      </c>
      <c r="V875" s="106">
        <v>51</v>
      </c>
      <c r="W875" s="106" t="s">
        <v>207</v>
      </c>
      <c r="X875" s="106">
        <v>28</v>
      </c>
      <c r="Y875" s="106">
        <v>104</v>
      </c>
      <c r="Z875" s="106">
        <v>14</v>
      </c>
      <c r="AA875" s="106" t="str">
        <f t="shared" si="28"/>
        <v>ז_28_14_104_51</v>
      </c>
      <c r="AB875" s="293">
        <v>2012.8659903548216</v>
      </c>
    </row>
    <row r="876" spans="13:28">
      <c r="M876" s="106">
        <v>45</v>
      </c>
      <c r="N876" s="106" t="s">
        <v>207</v>
      </c>
      <c r="O876" s="106">
        <v>28</v>
      </c>
      <c r="P876" s="106">
        <v>52</v>
      </c>
      <c r="Q876" s="106">
        <v>7</v>
      </c>
      <c r="R876" s="106" t="str">
        <f t="shared" si="27"/>
        <v>ז_28_7_52_45</v>
      </c>
      <c r="S876" s="293">
        <v>1674.471173045338</v>
      </c>
      <c r="V876" s="106">
        <v>52</v>
      </c>
      <c r="W876" s="106" t="s">
        <v>207</v>
      </c>
      <c r="X876" s="106">
        <v>28</v>
      </c>
      <c r="Y876" s="106">
        <v>104</v>
      </c>
      <c r="Z876" s="106">
        <v>14</v>
      </c>
      <c r="AA876" s="106" t="str">
        <f t="shared" si="28"/>
        <v>ז_28_14_104_52</v>
      </c>
      <c r="AB876" s="293">
        <v>2119.7724307274821</v>
      </c>
    </row>
    <row r="877" spans="13:28">
      <c r="M877" s="106">
        <v>46</v>
      </c>
      <c r="N877" s="106" t="s">
        <v>207</v>
      </c>
      <c r="O877" s="106">
        <v>28</v>
      </c>
      <c r="P877" s="106">
        <v>52</v>
      </c>
      <c r="Q877" s="106">
        <v>7</v>
      </c>
      <c r="R877" s="106" t="str">
        <f t="shared" si="27"/>
        <v>ז_28_7_52_46</v>
      </c>
      <c r="S877" s="293">
        <v>1706.199392261344</v>
      </c>
      <c r="V877" s="106">
        <v>53</v>
      </c>
      <c r="W877" s="106" t="s">
        <v>207</v>
      </c>
      <c r="X877" s="106">
        <v>28</v>
      </c>
      <c r="Y877" s="106">
        <v>104</v>
      </c>
      <c r="Z877" s="106">
        <v>14</v>
      </c>
      <c r="AA877" s="106" t="str">
        <f t="shared" si="28"/>
        <v>ז_28_14_104_53</v>
      </c>
      <c r="AB877" s="293">
        <v>2225.3156163321737</v>
      </c>
    </row>
    <row r="878" spans="13:28">
      <c r="M878" s="106">
        <v>47</v>
      </c>
      <c r="N878" s="106" t="s">
        <v>207</v>
      </c>
      <c r="O878" s="106">
        <v>28</v>
      </c>
      <c r="P878" s="106">
        <v>52</v>
      </c>
      <c r="Q878" s="106">
        <v>7</v>
      </c>
      <c r="R878" s="106" t="str">
        <f t="shared" si="27"/>
        <v>ז_28_7_52_47</v>
      </c>
      <c r="S878" s="293">
        <v>1737.086013653663</v>
      </c>
      <c r="V878" s="106">
        <v>54</v>
      </c>
      <c r="W878" s="106" t="s">
        <v>207</v>
      </c>
      <c r="X878" s="106">
        <v>28</v>
      </c>
      <c r="Y878" s="106">
        <v>104</v>
      </c>
      <c r="Z878" s="106">
        <v>14</v>
      </c>
      <c r="AA878" s="106" t="str">
        <f t="shared" si="28"/>
        <v>ז_28_14_104_54</v>
      </c>
      <c r="AB878" s="293">
        <v>2327.9997620713957</v>
      </c>
    </row>
    <row r="879" spans="13:28">
      <c r="M879" s="106">
        <v>48</v>
      </c>
      <c r="N879" s="106" t="s">
        <v>207</v>
      </c>
      <c r="O879" s="106">
        <v>28</v>
      </c>
      <c r="P879" s="106">
        <v>52</v>
      </c>
      <c r="Q879" s="106">
        <v>7</v>
      </c>
      <c r="R879" s="106" t="str">
        <f t="shared" si="27"/>
        <v>ז_28_7_52_48</v>
      </c>
      <c r="S879" s="293">
        <v>1766.8205259094855</v>
      </c>
      <c r="V879" s="106">
        <v>55</v>
      </c>
      <c r="W879" s="106" t="s">
        <v>207</v>
      </c>
      <c r="X879" s="106">
        <v>28</v>
      </c>
      <c r="Y879" s="106">
        <v>104</v>
      </c>
      <c r="Z879" s="106">
        <v>14</v>
      </c>
      <c r="AA879" s="106" t="str">
        <f t="shared" si="28"/>
        <v>ז_28_14_104_55</v>
      </c>
      <c r="AB879" s="293">
        <v>2525.3969276755734</v>
      </c>
    </row>
    <row r="880" spans="13:28">
      <c r="M880" s="106">
        <v>49</v>
      </c>
      <c r="N880" s="106" t="s">
        <v>207</v>
      </c>
      <c r="O880" s="106">
        <v>28</v>
      </c>
      <c r="P880" s="106">
        <v>52</v>
      </c>
      <c r="Q880" s="106">
        <v>7</v>
      </c>
      <c r="R880" s="106" t="str">
        <f t="shared" si="27"/>
        <v>ז_28_7_52_49</v>
      </c>
      <c r="S880" s="293">
        <v>1798.3891261514348</v>
      </c>
      <c r="V880" s="106">
        <v>56</v>
      </c>
      <c r="W880" s="106" t="s">
        <v>207</v>
      </c>
      <c r="X880" s="106">
        <v>28</v>
      </c>
      <c r="Y880" s="106">
        <v>104</v>
      </c>
      <c r="Z880" s="106">
        <v>14</v>
      </c>
      <c r="AA880" s="106" t="str">
        <f t="shared" si="28"/>
        <v>ז_28_14_104_56</v>
      </c>
      <c r="AB880" s="293">
        <v>2665.5599221933658</v>
      </c>
    </row>
    <row r="881" spans="13:28">
      <c r="M881" s="106">
        <v>50</v>
      </c>
      <c r="N881" s="106" t="s">
        <v>207</v>
      </c>
      <c r="O881" s="106">
        <v>28</v>
      </c>
      <c r="P881" s="106">
        <v>52</v>
      </c>
      <c r="Q881" s="106">
        <v>7</v>
      </c>
      <c r="R881" s="106" t="str">
        <f t="shared" si="27"/>
        <v>ז_28_7_52_50</v>
      </c>
      <c r="S881" s="293">
        <v>1833.292104401723</v>
      </c>
      <c r="V881" s="106">
        <v>57</v>
      </c>
      <c r="W881" s="106" t="s">
        <v>207</v>
      </c>
      <c r="X881" s="106">
        <v>28</v>
      </c>
      <c r="Y881" s="106">
        <v>104</v>
      </c>
      <c r="Z881" s="106">
        <v>14</v>
      </c>
      <c r="AA881" s="106" t="str">
        <f t="shared" si="28"/>
        <v>ז_28_14_104_57</v>
      </c>
      <c r="AB881" s="293">
        <v>2941.7574339566163</v>
      </c>
    </row>
    <row r="882" spans="13:28">
      <c r="M882" s="106">
        <v>51</v>
      </c>
      <c r="N882" s="106" t="s">
        <v>207</v>
      </c>
      <c r="O882" s="106">
        <v>28</v>
      </c>
      <c r="P882" s="106">
        <v>52</v>
      </c>
      <c r="Q882" s="106">
        <v>7</v>
      </c>
      <c r="R882" s="106" t="str">
        <f t="shared" si="27"/>
        <v>ז_28_7_52_51</v>
      </c>
      <c r="S882" s="293">
        <v>1871.2763952358221</v>
      </c>
      <c r="V882" s="106">
        <v>58</v>
      </c>
      <c r="W882" s="106" t="s">
        <v>207</v>
      </c>
      <c r="X882" s="106">
        <v>28</v>
      </c>
      <c r="Y882" s="106">
        <v>104</v>
      </c>
      <c r="Z882" s="106">
        <v>14</v>
      </c>
      <c r="AA882" s="106" t="str">
        <f t="shared" si="28"/>
        <v>ז_28_14_104_58</v>
      </c>
      <c r="AB882" s="293">
        <v>3214.5171943875075</v>
      </c>
    </row>
    <row r="883" spans="13:28">
      <c r="M883" s="106">
        <v>52</v>
      </c>
      <c r="N883" s="106" t="s">
        <v>207</v>
      </c>
      <c r="O883" s="106">
        <v>28</v>
      </c>
      <c r="P883" s="106">
        <v>52</v>
      </c>
      <c r="Q883" s="106">
        <v>7</v>
      </c>
      <c r="R883" s="106" t="str">
        <f t="shared" si="27"/>
        <v>ז_28_7_52_52</v>
      </c>
      <c r="S883" s="293">
        <v>1914.5380558692591</v>
      </c>
      <c r="V883" s="106">
        <v>59</v>
      </c>
      <c r="W883" s="106" t="s">
        <v>207</v>
      </c>
      <c r="X883" s="106">
        <v>28</v>
      </c>
      <c r="Y883" s="106">
        <v>104</v>
      </c>
      <c r="Z883" s="106">
        <v>14</v>
      </c>
      <c r="AA883" s="106" t="str">
        <f t="shared" si="28"/>
        <v>ז_28_14_104_59</v>
      </c>
      <c r="AB883" s="293">
        <v>3195.6835633576939</v>
      </c>
    </row>
    <row r="884" spans="13:28">
      <c r="M884" s="106">
        <v>53</v>
      </c>
      <c r="N884" s="106" t="s">
        <v>207</v>
      </c>
      <c r="O884" s="106">
        <v>28</v>
      </c>
      <c r="P884" s="106">
        <v>52</v>
      </c>
      <c r="Q884" s="106">
        <v>7</v>
      </c>
      <c r="R884" s="106" t="str">
        <f t="shared" si="27"/>
        <v>ז_28_7_52_53</v>
      </c>
      <c r="S884" s="293">
        <v>1959.4298711731283</v>
      </c>
      <c r="V884" s="106">
        <v>60</v>
      </c>
      <c r="W884" s="106" t="s">
        <v>207</v>
      </c>
      <c r="X884" s="106">
        <v>28</v>
      </c>
      <c r="Y884" s="106">
        <v>104</v>
      </c>
      <c r="Z884" s="106">
        <v>14</v>
      </c>
      <c r="AA884" s="106" t="str">
        <f t="shared" si="28"/>
        <v>ז_28_14_104_60</v>
      </c>
      <c r="AB884" s="293">
        <v>3409.0762855534003</v>
      </c>
    </row>
    <row r="885" spans="13:28">
      <c r="M885" s="106">
        <v>54</v>
      </c>
      <c r="N885" s="106" t="s">
        <v>207</v>
      </c>
      <c r="O885" s="106">
        <v>28</v>
      </c>
      <c r="P885" s="106">
        <v>52</v>
      </c>
      <c r="Q885" s="106">
        <v>7</v>
      </c>
      <c r="R885" s="106" t="str">
        <f t="shared" si="27"/>
        <v>ז_28_7_52_54</v>
      </c>
      <c r="S885" s="293">
        <v>2006.5508750408674</v>
      </c>
      <c r="V885" s="106">
        <v>61</v>
      </c>
      <c r="W885" s="106" t="s">
        <v>207</v>
      </c>
      <c r="X885" s="106">
        <v>28</v>
      </c>
      <c r="Y885" s="106">
        <v>104</v>
      </c>
      <c r="Z885" s="106">
        <v>14</v>
      </c>
      <c r="AA885" s="106" t="str">
        <f t="shared" si="28"/>
        <v>ז_28_14_104_61</v>
      </c>
      <c r="AB885" s="293">
        <v>3524.4417722258218</v>
      </c>
    </row>
    <row r="886" spans="13:28">
      <c r="M886" s="106">
        <v>55</v>
      </c>
      <c r="N886" s="106" t="s">
        <v>207</v>
      </c>
      <c r="O886" s="106">
        <v>28</v>
      </c>
      <c r="P886" s="106">
        <v>52</v>
      </c>
      <c r="Q886" s="106">
        <v>7</v>
      </c>
      <c r="R886" s="106" t="str">
        <f t="shared" si="27"/>
        <v>ז_28_7_52_55</v>
      </c>
      <c r="S886" s="293">
        <v>2056.7828762688468</v>
      </c>
      <c r="V886" s="106">
        <v>62</v>
      </c>
      <c r="W886" s="106" t="s">
        <v>207</v>
      </c>
      <c r="X886" s="106">
        <v>28</v>
      </c>
      <c r="Y886" s="106">
        <v>104</v>
      </c>
      <c r="Z886" s="106">
        <v>14</v>
      </c>
      <c r="AA886" s="106" t="str">
        <f t="shared" si="28"/>
        <v>ז_28_14_104_62</v>
      </c>
      <c r="AB886" s="293">
        <v>3624.3067197643836</v>
      </c>
    </row>
    <row r="887" spans="13:28">
      <c r="M887" s="106">
        <v>56</v>
      </c>
      <c r="N887" s="106" t="s">
        <v>207</v>
      </c>
      <c r="O887" s="106">
        <v>28</v>
      </c>
      <c r="P887" s="106">
        <v>52</v>
      </c>
      <c r="Q887" s="106">
        <v>7</v>
      </c>
      <c r="R887" s="106" t="str">
        <f t="shared" si="27"/>
        <v>ז_28_7_52_56</v>
      </c>
      <c r="S887" s="293">
        <v>2104.6785877072462</v>
      </c>
      <c r="V887" s="106">
        <v>63</v>
      </c>
      <c r="W887" s="106" t="s">
        <v>207</v>
      </c>
      <c r="X887" s="106">
        <v>28</v>
      </c>
      <c r="Y887" s="106">
        <v>104</v>
      </c>
      <c r="Z887" s="106">
        <v>14</v>
      </c>
      <c r="AA887" s="106" t="str">
        <f t="shared" si="28"/>
        <v>ז_28_14_104_63</v>
      </c>
      <c r="AB887" s="293">
        <v>3673.0921076524291</v>
      </c>
    </row>
    <row r="888" spans="13:28">
      <c r="M888" s="106">
        <v>57</v>
      </c>
      <c r="N888" s="106" t="s">
        <v>207</v>
      </c>
      <c r="O888" s="106">
        <v>28</v>
      </c>
      <c r="P888" s="106">
        <v>52</v>
      </c>
      <c r="Q888" s="106">
        <v>7</v>
      </c>
      <c r="R888" s="106" t="str">
        <f t="shared" si="27"/>
        <v>ז_28_7_52_57</v>
      </c>
      <c r="S888" s="293">
        <v>2154.0861828525767</v>
      </c>
      <c r="V888" s="106">
        <v>64</v>
      </c>
      <c r="W888" s="106" t="s">
        <v>207</v>
      </c>
      <c r="X888" s="106">
        <v>28</v>
      </c>
      <c r="Y888" s="106">
        <v>104</v>
      </c>
      <c r="Z888" s="106">
        <v>14</v>
      </c>
      <c r="AA888" s="106" t="str">
        <f t="shared" si="28"/>
        <v>ז_28_14_104_64</v>
      </c>
      <c r="AB888" s="293">
        <v>3798.3645072390946</v>
      </c>
    </row>
    <row r="889" spans="13:28">
      <c r="M889" s="106">
        <v>58</v>
      </c>
      <c r="N889" s="106" t="s">
        <v>207</v>
      </c>
      <c r="O889" s="106">
        <v>28</v>
      </c>
      <c r="P889" s="106">
        <v>52</v>
      </c>
      <c r="Q889" s="106">
        <v>7</v>
      </c>
      <c r="R889" s="106" t="str">
        <f t="shared" si="27"/>
        <v>ז_28_7_52_58</v>
      </c>
      <c r="S889" s="293">
        <v>2194.961128209155</v>
      </c>
      <c r="V889" s="106">
        <v>65</v>
      </c>
      <c r="W889" s="106" t="s">
        <v>207</v>
      </c>
      <c r="X889" s="106">
        <v>28</v>
      </c>
      <c r="Y889" s="106">
        <v>104</v>
      </c>
      <c r="Z889" s="106">
        <v>14</v>
      </c>
      <c r="AA889" s="106" t="str">
        <f t="shared" si="28"/>
        <v>ז_28_14_104_65</v>
      </c>
      <c r="AB889" s="293">
        <v>3898.7587576198739</v>
      </c>
    </row>
    <row r="890" spans="13:28">
      <c r="M890" s="106">
        <v>59</v>
      </c>
      <c r="N890" s="106" t="s">
        <v>207</v>
      </c>
      <c r="O890" s="106">
        <v>28</v>
      </c>
      <c r="P890" s="106">
        <v>52</v>
      </c>
      <c r="Q890" s="106">
        <v>7</v>
      </c>
      <c r="R890" s="106" t="str">
        <f t="shared" si="27"/>
        <v>ז_28_7_52_59</v>
      </c>
      <c r="S890" s="293">
        <v>2225.0333004067961</v>
      </c>
      <c r="V890" s="106">
        <v>66</v>
      </c>
      <c r="W890" s="106" t="s">
        <v>207</v>
      </c>
      <c r="X890" s="106">
        <v>28</v>
      </c>
      <c r="Y890" s="106">
        <v>104</v>
      </c>
      <c r="Z890" s="106">
        <v>14</v>
      </c>
      <c r="AA890" s="106" t="str">
        <f t="shared" si="28"/>
        <v>ז_28_14_104_66</v>
      </c>
      <c r="AB890" s="293">
        <v>2171.0680968827073</v>
      </c>
    </row>
    <row r="891" spans="13:28">
      <c r="M891" s="106">
        <v>60</v>
      </c>
      <c r="N891" s="106" t="s">
        <v>207</v>
      </c>
      <c r="O891" s="106">
        <v>28</v>
      </c>
      <c r="P891" s="106">
        <v>52</v>
      </c>
      <c r="Q891" s="106">
        <v>7</v>
      </c>
      <c r="R891" s="106" t="str">
        <f t="shared" si="27"/>
        <v>ז_28_7_52_60</v>
      </c>
      <c r="S891" s="293">
        <v>2268.7672001172045</v>
      </c>
      <c r="V891" s="106">
        <v>21</v>
      </c>
      <c r="W891" s="106" t="s">
        <v>208</v>
      </c>
      <c r="X891" s="106">
        <v>28</v>
      </c>
      <c r="Y891" s="106">
        <v>104</v>
      </c>
      <c r="Z891" s="106">
        <v>14</v>
      </c>
      <c r="AA891" s="106" t="str">
        <f t="shared" si="28"/>
        <v>נ_28_14_104_21</v>
      </c>
      <c r="AB891" s="293">
        <v>200.37769819031013</v>
      </c>
    </row>
    <row r="892" spans="13:28">
      <c r="M892" s="106">
        <v>61</v>
      </c>
      <c r="N892" s="106" t="s">
        <v>207</v>
      </c>
      <c r="O892" s="106">
        <v>28</v>
      </c>
      <c r="P892" s="106">
        <v>52</v>
      </c>
      <c r="Q892" s="106">
        <v>7</v>
      </c>
      <c r="R892" s="106" t="str">
        <f t="shared" si="27"/>
        <v>ז_28_7_52_61</v>
      </c>
      <c r="S892" s="293">
        <v>2306.9194431625333</v>
      </c>
      <c r="V892" s="106">
        <v>22</v>
      </c>
      <c r="W892" s="106" t="s">
        <v>208</v>
      </c>
      <c r="X892" s="106">
        <v>28</v>
      </c>
      <c r="Y892" s="106">
        <v>104</v>
      </c>
      <c r="Z892" s="106">
        <v>14</v>
      </c>
      <c r="AA892" s="106" t="str">
        <f t="shared" si="28"/>
        <v>נ_28_14_104_22</v>
      </c>
      <c r="AB892" s="293">
        <v>243.79729766642487</v>
      </c>
    </row>
    <row r="893" spans="13:28">
      <c r="M893" s="106">
        <v>62</v>
      </c>
      <c r="N893" s="106" t="s">
        <v>207</v>
      </c>
      <c r="O893" s="106">
        <v>28</v>
      </c>
      <c r="P893" s="106">
        <v>52</v>
      </c>
      <c r="Q893" s="106">
        <v>7</v>
      </c>
      <c r="R893" s="106" t="str">
        <f t="shared" si="27"/>
        <v>ז_28_7_52_62</v>
      </c>
      <c r="S893" s="293">
        <v>2346.360601036969</v>
      </c>
      <c r="V893" s="106">
        <v>23</v>
      </c>
      <c r="W893" s="106" t="s">
        <v>208</v>
      </c>
      <c r="X893" s="106">
        <v>28</v>
      </c>
      <c r="Y893" s="106">
        <v>104</v>
      </c>
      <c r="Z893" s="106">
        <v>14</v>
      </c>
      <c r="AA893" s="106" t="str">
        <f t="shared" si="28"/>
        <v>נ_28_14_104_23</v>
      </c>
      <c r="AB893" s="293">
        <v>315.26133255593544</v>
      </c>
    </row>
    <row r="894" spans="13:28">
      <c r="M894" s="106">
        <v>63</v>
      </c>
      <c r="N894" s="106" t="s">
        <v>207</v>
      </c>
      <c r="O894" s="106">
        <v>28</v>
      </c>
      <c r="P894" s="106">
        <v>52</v>
      </c>
      <c r="Q894" s="106">
        <v>7</v>
      </c>
      <c r="R894" s="106" t="str">
        <f t="shared" si="27"/>
        <v>ז_28_7_52_63</v>
      </c>
      <c r="S894" s="293">
        <v>2390.5269973118643</v>
      </c>
      <c r="V894" s="106">
        <v>24</v>
      </c>
      <c r="W894" s="106" t="s">
        <v>208</v>
      </c>
      <c r="X894" s="106">
        <v>28</v>
      </c>
      <c r="Y894" s="106">
        <v>104</v>
      </c>
      <c r="Z894" s="106">
        <v>14</v>
      </c>
      <c r="AA894" s="106" t="str">
        <f t="shared" si="28"/>
        <v>נ_28_14_104_24</v>
      </c>
      <c r="AB894" s="293">
        <v>349.87235647184536</v>
      </c>
    </row>
    <row r="895" spans="13:28">
      <c r="M895" s="106">
        <v>64</v>
      </c>
      <c r="N895" s="106" t="s">
        <v>207</v>
      </c>
      <c r="O895" s="106">
        <v>28</v>
      </c>
      <c r="P895" s="106">
        <v>52</v>
      </c>
      <c r="Q895" s="106">
        <v>7</v>
      </c>
      <c r="R895" s="106" t="str">
        <f t="shared" si="27"/>
        <v>ז_28_7_52_64</v>
      </c>
      <c r="S895" s="293">
        <v>2454.9215103520264</v>
      </c>
      <c r="V895" s="106">
        <v>25</v>
      </c>
      <c r="W895" s="106" t="s">
        <v>208</v>
      </c>
      <c r="X895" s="106">
        <v>28</v>
      </c>
      <c r="Y895" s="106">
        <v>104</v>
      </c>
      <c r="Z895" s="106">
        <v>14</v>
      </c>
      <c r="AA895" s="106" t="str">
        <f t="shared" si="28"/>
        <v>נ_28_14_104_25</v>
      </c>
      <c r="AB895" s="293">
        <v>475.90059399119104</v>
      </c>
    </row>
    <row r="896" spans="13:28">
      <c r="M896" s="106">
        <v>65</v>
      </c>
      <c r="N896" s="106" t="s">
        <v>207</v>
      </c>
      <c r="O896" s="106">
        <v>28</v>
      </c>
      <c r="P896" s="106">
        <v>52</v>
      </c>
      <c r="Q896" s="106">
        <v>7</v>
      </c>
      <c r="R896" s="106" t="str">
        <f t="shared" si="27"/>
        <v>ז_28_7_52_65</v>
      </c>
      <c r="S896" s="293">
        <v>2545.5644631190266</v>
      </c>
      <c r="V896" s="106">
        <v>26</v>
      </c>
      <c r="W896" s="106" t="s">
        <v>208</v>
      </c>
      <c r="X896" s="106">
        <v>28</v>
      </c>
      <c r="Y896" s="106">
        <v>104</v>
      </c>
      <c r="Z896" s="106">
        <v>14</v>
      </c>
      <c r="AA896" s="106" t="str">
        <f t="shared" si="28"/>
        <v>נ_28_14_104_26</v>
      </c>
      <c r="AB896" s="293">
        <v>511.63539104437359</v>
      </c>
    </row>
    <row r="897" spans="13:28">
      <c r="M897" s="106">
        <v>66</v>
      </c>
      <c r="N897" s="106" t="s">
        <v>207</v>
      </c>
      <c r="O897" s="106">
        <v>28</v>
      </c>
      <c r="P897" s="106">
        <v>52</v>
      </c>
      <c r="Q897" s="106">
        <v>7</v>
      </c>
      <c r="R897" s="106" t="str">
        <f t="shared" si="27"/>
        <v>ז_28_7_52_66</v>
      </c>
      <c r="S897" s="293">
        <v>2196.2337127823039</v>
      </c>
      <c r="V897" s="106">
        <v>27</v>
      </c>
      <c r="W897" s="106" t="s">
        <v>208</v>
      </c>
      <c r="X897" s="106">
        <v>28</v>
      </c>
      <c r="Y897" s="106">
        <v>104</v>
      </c>
      <c r="Z897" s="106">
        <v>14</v>
      </c>
      <c r="AA897" s="106" t="str">
        <f t="shared" si="28"/>
        <v>נ_28_14_104_27</v>
      </c>
      <c r="AB897" s="293">
        <v>618.48486909799192</v>
      </c>
    </row>
    <row r="898" spans="13:28">
      <c r="M898" s="106">
        <v>20</v>
      </c>
      <c r="N898" s="106" t="s">
        <v>208</v>
      </c>
      <c r="O898" s="106">
        <v>28</v>
      </c>
      <c r="P898" s="106">
        <v>52</v>
      </c>
      <c r="Q898" s="106">
        <v>7</v>
      </c>
      <c r="R898" s="106" t="str">
        <f t="shared" si="27"/>
        <v>נ_28_7_52_20</v>
      </c>
      <c r="S898" s="293">
        <v>973.64440124764269</v>
      </c>
      <c r="V898" s="106">
        <v>28</v>
      </c>
      <c r="W898" s="106" t="s">
        <v>208</v>
      </c>
      <c r="X898" s="106">
        <v>28</v>
      </c>
      <c r="Y898" s="106">
        <v>104</v>
      </c>
      <c r="Z898" s="106">
        <v>14</v>
      </c>
      <c r="AA898" s="106" t="str">
        <f t="shared" si="28"/>
        <v>נ_28_14_104_28</v>
      </c>
      <c r="AB898" s="293">
        <v>649.0084899759587</v>
      </c>
    </row>
    <row r="899" spans="13:28">
      <c r="M899" s="106">
        <v>21</v>
      </c>
      <c r="N899" s="106" t="s">
        <v>208</v>
      </c>
      <c r="O899" s="106">
        <v>28</v>
      </c>
      <c r="P899" s="106">
        <v>52</v>
      </c>
      <c r="Q899" s="106">
        <v>7</v>
      </c>
      <c r="R899" s="106" t="str">
        <f t="shared" si="27"/>
        <v>נ_28_7_52_21</v>
      </c>
      <c r="S899" s="293">
        <v>1004.4030974304293</v>
      </c>
      <c r="V899" s="106">
        <v>29</v>
      </c>
      <c r="W899" s="106" t="s">
        <v>208</v>
      </c>
      <c r="X899" s="106">
        <v>28</v>
      </c>
      <c r="Y899" s="106">
        <v>104</v>
      </c>
      <c r="Z899" s="106">
        <v>14</v>
      </c>
      <c r="AA899" s="106" t="str">
        <f t="shared" si="28"/>
        <v>נ_28_14_104_29</v>
      </c>
      <c r="AB899" s="293">
        <v>810.34143215877373</v>
      </c>
    </row>
    <row r="900" spans="13:28">
      <c r="M900" s="106">
        <v>22</v>
      </c>
      <c r="N900" s="106" t="s">
        <v>208</v>
      </c>
      <c r="O900" s="106">
        <v>28</v>
      </c>
      <c r="P900" s="106">
        <v>52</v>
      </c>
      <c r="Q900" s="106">
        <v>7</v>
      </c>
      <c r="R900" s="106" t="str">
        <f t="shared" si="27"/>
        <v>נ_28_7_52_22</v>
      </c>
      <c r="S900" s="293">
        <v>1036.6952363081818</v>
      </c>
      <c r="V900" s="106">
        <v>30</v>
      </c>
      <c r="W900" s="106" t="s">
        <v>208</v>
      </c>
      <c r="X900" s="106">
        <v>28</v>
      </c>
      <c r="Y900" s="106">
        <v>104</v>
      </c>
      <c r="Z900" s="106">
        <v>14</v>
      </c>
      <c r="AA900" s="106" t="str">
        <f t="shared" si="28"/>
        <v>נ_28_14_104_30</v>
      </c>
      <c r="AB900" s="293">
        <v>907.30357864018765</v>
      </c>
    </row>
    <row r="901" spans="13:28">
      <c r="M901" s="106">
        <v>23</v>
      </c>
      <c r="N901" s="106" t="s">
        <v>208</v>
      </c>
      <c r="O901" s="106">
        <v>28</v>
      </c>
      <c r="P901" s="106">
        <v>52</v>
      </c>
      <c r="Q901" s="106">
        <v>7</v>
      </c>
      <c r="R901" s="106" t="str">
        <f t="shared" si="27"/>
        <v>נ_28_7_52_23</v>
      </c>
      <c r="S901" s="293">
        <v>1069.3277218633586</v>
      </c>
      <c r="V901" s="106">
        <v>31</v>
      </c>
      <c r="W901" s="106" t="s">
        <v>208</v>
      </c>
      <c r="X901" s="106">
        <v>28</v>
      </c>
      <c r="Y901" s="106">
        <v>104</v>
      </c>
      <c r="Z901" s="106">
        <v>14</v>
      </c>
      <c r="AA901" s="106" t="str">
        <f t="shared" si="28"/>
        <v>נ_28_14_104_31</v>
      </c>
      <c r="AB901" s="293">
        <v>987.82186900183569</v>
      </c>
    </row>
    <row r="902" spans="13:28">
      <c r="M902" s="106">
        <v>24</v>
      </c>
      <c r="N902" s="106" t="s">
        <v>208</v>
      </c>
      <c r="O902" s="106">
        <v>28</v>
      </c>
      <c r="P902" s="106">
        <v>52</v>
      </c>
      <c r="Q902" s="106">
        <v>7</v>
      </c>
      <c r="R902" s="106" t="str">
        <f t="shared" ref="R902:R965" si="29">N902&amp;"_"&amp;O902&amp;"_"&amp;Q902&amp;"_"&amp;P902&amp;"_"&amp;M902</f>
        <v>נ_28_7_52_24</v>
      </c>
      <c r="S902" s="293">
        <v>1101.4936068314205</v>
      </c>
      <c r="V902" s="106">
        <v>32</v>
      </c>
      <c r="W902" s="106" t="s">
        <v>208</v>
      </c>
      <c r="X902" s="106">
        <v>28</v>
      </c>
      <c r="Y902" s="106">
        <v>104</v>
      </c>
      <c r="Z902" s="106">
        <v>14</v>
      </c>
      <c r="AA902" s="106" t="str">
        <f t="shared" si="28"/>
        <v>נ_28_14_104_32</v>
      </c>
      <c r="AB902" s="293">
        <v>1052.0751922169538</v>
      </c>
    </row>
    <row r="903" spans="13:28">
      <c r="M903" s="106">
        <v>25</v>
      </c>
      <c r="N903" s="106" t="s">
        <v>208</v>
      </c>
      <c r="O903" s="106">
        <v>28</v>
      </c>
      <c r="P903" s="106">
        <v>52</v>
      </c>
      <c r="Q903" s="106">
        <v>7</v>
      </c>
      <c r="R903" s="106" t="str">
        <f t="shared" si="29"/>
        <v>נ_28_7_52_25</v>
      </c>
      <c r="S903" s="293">
        <v>1134.2496741166135</v>
      </c>
      <c r="V903" s="106">
        <v>33</v>
      </c>
      <c r="W903" s="106" t="s">
        <v>208</v>
      </c>
      <c r="X903" s="106">
        <v>28</v>
      </c>
      <c r="Y903" s="106">
        <v>104</v>
      </c>
      <c r="Z903" s="106">
        <v>14</v>
      </c>
      <c r="AA903" s="106" t="str">
        <f t="shared" ref="AA903:AA966" si="30">W903&amp;"_"&amp;X903&amp;"_"&amp;Z903&amp;"_"&amp;Y903&amp;"_"&amp;V903</f>
        <v>נ_28_14_104_33</v>
      </c>
      <c r="AB903" s="293">
        <v>1099.9278245672585</v>
      </c>
    </row>
    <row r="904" spans="13:28">
      <c r="M904" s="106">
        <v>26</v>
      </c>
      <c r="N904" s="106" t="s">
        <v>208</v>
      </c>
      <c r="O904" s="106">
        <v>28</v>
      </c>
      <c r="P904" s="106">
        <v>52</v>
      </c>
      <c r="Q904" s="106">
        <v>7</v>
      </c>
      <c r="R904" s="106" t="str">
        <f t="shared" si="29"/>
        <v>נ_28_7_52_26</v>
      </c>
      <c r="S904" s="293">
        <v>1164.8502297605442</v>
      </c>
      <c r="V904" s="106">
        <v>34</v>
      </c>
      <c r="W904" s="106" t="s">
        <v>208</v>
      </c>
      <c r="X904" s="106">
        <v>28</v>
      </c>
      <c r="Y904" s="106">
        <v>104</v>
      </c>
      <c r="Z904" s="106">
        <v>14</v>
      </c>
      <c r="AA904" s="106" t="str">
        <f t="shared" si="30"/>
        <v>נ_28_14_104_34</v>
      </c>
      <c r="AB904" s="293">
        <v>1142.3986903824978</v>
      </c>
    </row>
    <row r="905" spans="13:28">
      <c r="M905" s="106">
        <v>27</v>
      </c>
      <c r="N905" s="106" t="s">
        <v>208</v>
      </c>
      <c r="O905" s="106">
        <v>28</v>
      </c>
      <c r="P905" s="106">
        <v>52</v>
      </c>
      <c r="Q905" s="106">
        <v>7</v>
      </c>
      <c r="R905" s="106" t="str">
        <f t="shared" si="29"/>
        <v>נ_28_7_52_27</v>
      </c>
      <c r="S905" s="293">
        <v>1195.9414544878589</v>
      </c>
      <c r="V905" s="106">
        <v>35</v>
      </c>
      <c r="W905" s="106" t="s">
        <v>208</v>
      </c>
      <c r="X905" s="106">
        <v>28</v>
      </c>
      <c r="Y905" s="106">
        <v>104</v>
      </c>
      <c r="Z905" s="106">
        <v>14</v>
      </c>
      <c r="AA905" s="106" t="str">
        <f t="shared" si="30"/>
        <v>נ_28_14_104_35</v>
      </c>
      <c r="AB905" s="293">
        <v>1191.5848183284793</v>
      </c>
    </row>
    <row r="906" spans="13:28">
      <c r="M906" s="106">
        <v>28</v>
      </c>
      <c r="N906" s="106" t="s">
        <v>208</v>
      </c>
      <c r="O906" s="106">
        <v>28</v>
      </c>
      <c r="P906" s="106">
        <v>52</v>
      </c>
      <c r="Q906" s="106">
        <v>7</v>
      </c>
      <c r="R906" s="106" t="str">
        <f t="shared" si="29"/>
        <v>נ_28_7_52_28</v>
      </c>
      <c r="S906" s="293">
        <v>1225.31962072232</v>
      </c>
      <c r="V906" s="106">
        <v>36</v>
      </c>
      <c r="W906" s="106" t="s">
        <v>208</v>
      </c>
      <c r="X906" s="106">
        <v>28</v>
      </c>
      <c r="Y906" s="106">
        <v>104</v>
      </c>
      <c r="Z906" s="106">
        <v>14</v>
      </c>
      <c r="AA906" s="106" t="str">
        <f t="shared" si="30"/>
        <v>נ_28_14_104_36</v>
      </c>
      <c r="AB906" s="293">
        <v>1234.7615782443136</v>
      </c>
    </row>
    <row r="907" spans="13:28">
      <c r="M907" s="106">
        <v>29</v>
      </c>
      <c r="N907" s="106" t="s">
        <v>208</v>
      </c>
      <c r="O907" s="106">
        <v>28</v>
      </c>
      <c r="P907" s="106">
        <v>52</v>
      </c>
      <c r="Q907" s="106">
        <v>7</v>
      </c>
      <c r="R907" s="106" t="str">
        <f t="shared" si="29"/>
        <v>נ_28_7_52_29</v>
      </c>
      <c r="S907" s="293">
        <v>1255.3435266857273</v>
      </c>
      <c r="V907" s="106">
        <v>37</v>
      </c>
      <c r="W907" s="106" t="s">
        <v>208</v>
      </c>
      <c r="X907" s="106">
        <v>28</v>
      </c>
      <c r="Y907" s="106">
        <v>104</v>
      </c>
      <c r="Z907" s="106">
        <v>14</v>
      </c>
      <c r="AA907" s="106" t="str">
        <f t="shared" si="30"/>
        <v>נ_28_14_104_37</v>
      </c>
      <c r="AB907" s="293">
        <v>1284.5543852645349</v>
      </c>
    </row>
    <row r="908" spans="13:28">
      <c r="M908" s="106">
        <v>30</v>
      </c>
      <c r="N908" s="106" t="s">
        <v>208</v>
      </c>
      <c r="O908" s="106">
        <v>28</v>
      </c>
      <c r="P908" s="106">
        <v>52</v>
      </c>
      <c r="Q908" s="106">
        <v>7</v>
      </c>
      <c r="R908" s="106" t="str">
        <f t="shared" si="29"/>
        <v>נ_28_7_52_30</v>
      </c>
      <c r="S908" s="293">
        <v>1281.7848926433492</v>
      </c>
      <c r="V908" s="106">
        <v>38</v>
      </c>
      <c r="W908" s="106" t="s">
        <v>208</v>
      </c>
      <c r="X908" s="106">
        <v>28</v>
      </c>
      <c r="Y908" s="106">
        <v>104</v>
      </c>
      <c r="Z908" s="106">
        <v>14</v>
      </c>
      <c r="AA908" s="106" t="str">
        <f t="shared" si="30"/>
        <v>נ_28_14_104_38</v>
      </c>
      <c r="AB908" s="293">
        <v>1312.1996191413909</v>
      </c>
    </row>
    <row r="909" spans="13:28">
      <c r="M909" s="106">
        <v>31</v>
      </c>
      <c r="N909" s="106" t="s">
        <v>208</v>
      </c>
      <c r="O909" s="106">
        <v>28</v>
      </c>
      <c r="P909" s="106">
        <v>52</v>
      </c>
      <c r="Q909" s="106">
        <v>7</v>
      </c>
      <c r="R909" s="106" t="str">
        <f t="shared" si="29"/>
        <v>נ_28_7_52_31</v>
      </c>
      <c r="S909" s="293">
        <v>1306.5615245231425</v>
      </c>
      <c r="V909" s="106">
        <v>39</v>
      </c>
      <c r="W909" s="106" t="s">
        <v>208</v>
      </c>
      <c r="X909" s="106">
        <v>28</v>
      </c>
      <c r="Y909" s="106">
        <v>104</v>
      </c>
      <c r="Z909" s="106">
        <v>14</v>
      </c>
      <c r="AA909" s="106" t="str">
        <f t="shared" si="30"/>
        <v>נ_28_14_104_39</v>
      </c>
      <c r="AB909" s="293">
        <v>1347.7574924552262</v>
      </c>
    </row>
    <row r="910" spans="13:28">
      <c r="M910" s="106">
        <v>32</v>
      </c>
      <c r="N910" s="106" t="s">
        <v>208</v>
      </c>
      <c r="O910" s="106">
        <v>28</v>
      </c>
      <c r="P910" s="106">
        <v>52</v>
      </c>
      <c r="Q910" s="106">
        <v>7</v>
      </c>
      <c r="R910" s="106" t="str">
        <f t="shared" si="29"/>
        <v>נ_28_7_52_32</v>
      </c>
      <c r="S910" s="293">
        <v>1330.1511960420246</v>
      </c>
      <c r="V910" s="106">
        <v>40</v>
      </c>
      <c r="W910" s="106" t="s">
        <v>208</v>
      </c>
      <c r="X910" s="106">
        <v>28</v>
      </c>
      <c r="Y910" s="106">
        <v>104</v>
      </c>
      <c r="Z910" s="106">
        <v>14</v>
      </c>
      <c r="AA910" s="106" t="str">
        <f t="shared" si="30"/>
        <v>נ_28_14_104_40</v>
      </c>
      <c r="AB910" s="293">
        <v>1379.9880075959857</v>
      </c>
    </row>
    <row r="911" spans="13:28">
      <c r="M911" s="106">
        <v>33</v>
      </c>
      <c r="N911" s="106" t="s">
        <v>208</v>
      </c>
      <c r="O911" s="106">
        <v>28</v>
      </c>
      <c r="P911" s="106">
        <v>52</v>
      </c>
      <c r="Q911" s="106">
        <v>7</v>
      </c>
      <c r="R911" s="106" t="str">
        <f t="shared" si="29"/>
        <v>נ_28_7_52_33</v>
      </c>
      <c r="S911" s="293">
        <v>1353.0762431193873</v>
      </c>
      <c r="V911" s="106">
        <v>41</v>
      </c>
      <c r="W911" s="106" t="s">
        <v>208</v>
      </c>
      <c r="X911" s="106">
        <v>28</v>
      </c>
      <c r="Y911" s="106">
        <v>104</v>
      </c>
      <c r="Z911" s="106">
        <v>14</v>
      </c>
      <c r="AA911" s="106" t="str">
        <f t="shared" si="30"/>
        <v>נ_28_14_104_41</v>
      </c>
      <c r="AB911" s="293">
        <v>1424.7038595987926</v>
      </c>
    </row>
    <row r="912" spans="13:28">
      <c r="M912" s="106">
        <v>34</v>
      </c>
      <c r="N912" s="106" t="s">
        <v>208</v>
      </c>
      <c r="O912" s="106">
        <v>28</v>
      </c>
      <c r="P912" s="106">
        <v>52</v>
      </c>
      <c r="Q912" s="106">
        <v>7</v>
      </c>
      <c r="R912" s="106" t="str">
        <f t="shared" si="29"/>
        <v>נ_28_7_52_34</v>
      </c>
      <c r="S912" s="293">
        <v>1375.9171053662728</v>
      </c>
      <c r="V912" s="106">
        <v>42</v>
      </c>
      <c r="W912" s="106" t="s">
        <v>208</v>
      </c>
      <c r="X912" s="106">
        <v>28</v>
      </c>
      <c r="Y912" s="106">
        <v>104</v>
      </c>
      <c r="Z912" s="106">
        <v>14</v>
      </c>
      <c r="AA912" s="106" t="str">
        <f t="shared" si="30"/>
        <v>נ_28_14_104_42</v>
      </c>
      <c r="AB912" s="293">
        <v>1437.7058642891843</v>
      </c>
    </row>
    <row r="913" spans="13:28">
      <c r="M913" s="106">
        <v>35</v>
      </c>
      <c r="N913" s="106" t="s">
        <v>208</v>
      </c>
      <c r="O913" s="106">
        <v>28</v>
      </c>
      <c r="P913" s="106">
        <v>52</v>
      </c>
      <c r="Q913" s="106">
        <v>7</v>
      </c>
      <c r="R913" s="106" t="str">
        <f t="shared" si="29"/>
        <v>נ_28_7_52_35</v>
      </c>
      <c r="S913" s="293">
        <v>1398.9145480782138</v>
      </c>
      <c r="V913" s="106">
        <v>43</v>
      </c>
      <c r="W913" s="106" t="s">
        <v>208</v>
      </c>
      <c r="X913" s="106">
        <v>28</v>
      </c>
      <c r="Y913" s="106">
        <v>104</v>
      </c>
      <c r="Z913" s="106">
        <v>14</v>
      </c>
      <c r="AA913" s="106" t="str">
        <f t="shared" si="30"/>
        <v>נ_28_14_104_43</v>
      </c>
      <c r="AB913" s="293">
        <v>1498.5857741014374</v>
      </c>
    </row>
    <row r="914" spans="13:28">
      <c r="M914" s="106">
        <v>36</v>
      </c>
      <c r="N914" s="106" t="s">
        <v>208</v>
      </c>
      <c r="O914" s="106">
        <v>28</v>
      </c>
      <c r="P914" s="106">
        <v>52</v>
      </c>
      <c r="Q914" s="106">
        <v>7</v>
      </c>
      <c r="R914" s="106" t="str">
        <f t="shared" si="29"/>
        <v>נ_28_7_52_36</v>
      </c>
      <c r="S914" s="293">
        <v>1421.8905318060094</v>
      </c>
      <c r="V914" s="106">
        <v>44</v>
      </c>
      <c r="W914" s="106" t="s">
        <v>208</v>
      </c>
      <c r="X914" s="106">
        <v>28</v>
      </c>
      <c r="Y914" s="106">
        <v>104</v>
      </c>
      <c r="Z914" s="106">
        <v>14</v>
      </c>
      <c r="AA914" s="106" t="str">
        <f t="shared" si="30"/>
        <v>נ_28_14_104_44</v>
      </c>
      <c r="AB914" s="293">
        <v>1562.0062584515849</v>
      </c>
    </row>
    <row r="915" spans="13:28">
      <c r="M915" s="106">
        <v>37</v>
      </c>
      <c r="N915" s="106" t="s">
        <v>208</v>
      </c>
      <c r="O915" s="106">
        <v>28</v>
      </c>
      <c r="P915" s="106">
        <v>52</v>
      </c>
      <c r="Q915" s="106">
        <v>7</v>
      </c>
      <c r="R915" s="106" t="str">
        <f t="shared" si="29"/>
        <v>נ_28_7_52_37</v>
      </c>
      <c r="S915" s="293">
        <v>1445.1192866601398</v>
      </c>
      <c r="V915" s="106">
        <v>45</v>
      </c>
      <c r="W915" s="106" t="s">
        <v>208</v>
      </c>
      <c r="X915" s="106">
        <v>28</v>
      </c>
      <c r="Y915" s="106">
        <v>104</v>
      </c>
      <c r="Z915" s="106">
        <v>14</v>
      </c>
      <c r="AA915" s="106" t="str">
        <f t="shared" si="30"/>
        <v>נ_28_14_104_45</v>
      </c>
      <c r="AB915" s="293">
        <v>1622.5676536485744</v>
      </c>
    </row>
    <row r="916" spans="13:28">
      <c r="M916" s="106">
        <v>38</v>
      </c>
      <c r="N916" s="106" t="s">
        <v>208</v>
      </c>
      <c r="O916" s="106">
        <v>28</v>
      </c>
      <c r="P916" s="106">
        <v>52</v>
      </c>
      <c r="Q916" s="106">
        <v>7</v>
      </c>
      <c r="R916" s="106" t="str">
        <f t="shared" si="29"/>
        <v>נ_28_7_52_38</v>
      </c>
      <c r="S916" s="293">
        <v>1468.4237185788393</v>
      </c>
      <c r="V916" s="106">
        <v>46</v>
      </c>
      <c r="W916" s="106" t="s">
        <v>208</v>
      </c>
      <c r="X916" s="106">
        <v>28</v>
      </c>
      <c r="Y916" s="106">
        <v>104</v>
      </c>
      <c r="Z916" s="106">
        <v>14</v>
      </c>
      <c r="AA916" s="106" t="str">
        <f t="shared" si="30"/>
        <v>נ_28_14_104_46</v>
      </c>
      <c r="AB916" s="293">
        <v>1735.8914812281796</v>
      </c>
    </row>
    <row r="917" spans="13:28">
      <c r="M917" s="106">
        <v>39</v>
      </c>
      <c r="N917" s="106" t="s">
        <v>208</v>
      </c>
      <c r="O917" s="106">
        <v>28</v>
      </c>
      <c r="P917" s="106">
        <v>52</v>
      </c>
      <c r="Q917" s="106">
        <v>7</v>
      </c>
      <c r="R917" s="106" t="str">
        <f t="shared" si="29"/>
        <v>נ_28_7_52_39</v>
      </c>
      <c r="S917" s="293">
        <v>1492.7093802341981</v>
      </c>
      <c r="V917" s="106">
        <v>47</v>
      </c>
      <c r="W917" s="106" t="s">
        <v>208</v>
      </c>
      <c r="X917" s="106">
        <v>28</v>
      </c>
      <c r="Y917" s="106">
        <v>104</v>
      </c>
      <c r="Z917" s="106">
        <v>14</v>
      </c>
      <c r="AA917" s="106" t="str">
        <f t="shared" si="30"/>
        <v>נ_28_14_104_47</v>
      </c>
      <c r="AB917" s="293">
        <v>1855.8724725871962</v>
      </c>
    </row>
    <row r="918" spans="13:28">
      <c r="M918" s="106">
        <v>40</v>
      </c>
      <c r="N918" s="106" t="s">
        <v>208</v>
      </c>
      <c r="O918" s="106">
        <v>28</v>
      </c>
      <c r="P918" s="106">
        <v>52</v>
      </c>
      <c r="Q918" s="106">
        <v>7</v>
      </c>
      <c r="R918" s="106" t="str">
        <f t="shared" si="29"/>
        <v>נ_28_7_52_40</v>
      </c>
      <c r="S918" s="293">
        <v>1517.8010041028872</v>
      </c>
      <c r="V918" s="106">
        <v>48</v>
      </c>
      <c r="W918" s="106" t="s">
        <v>208</v>
      </c>
      <c r="X918" s="106">
        <v>28</v>
      </c>
      <c r="Y918" s="106">
        <v>104</v>
      </c>
      <c r="Z918" s="106">
        <v>14</v>
      </c>
      <c r="AA918" s="106" t="str">
        <f t="shared" si="30"/>
        <v>נ_28_14_104_48</v>
      </c>
      <c r="AB918" s="293">
        <v>1913.6966091654583</v>
      </c>
    </row>
    <row r="919" spans="13:28">
      <c r="M919" s="106">
        <v>41</v>
      </c>
      <c r="N919" s="106" t="s">
        <v>208</v>
      </c>
      <c r="O919" s="106">
        <v>28</v>
      </c>
      <c r="P919" s="106">
        <v>52</v>
      </c>
      <c r="Q919" s="106">
        <v>7</v>
      </c>
      <c r="R919" s="106" t="str">
        <f t="shared" si="29"/>
        <v>נ_28_7_52_41</v>
      </c>
      <c r="S919" s="293">
        <v>1543.9511972126211</v>
      </c>
      <c r="V919" s="106">
        <v>49</v>
      </c>
      <c r="W919" s="106" t="s">
        <v>208</v>
      </c>
      <c r="X919" s="106">
        <v>28</v>
      </c>
      <c r="Y919" s="106">
        <v>104</v>
      </c>
      <c r="Z919" s="106">
        <v>14</v>
      </c>
      <c r="AA919" s="106" t="str">
        <f t="shared" si="30"/>
        <v>נ_28_14_104_49</v>
      </c>
      <c r="AB919" s="293">
        <v>1948.7850530037558</v>
      </c>
    </row>
    <row r="920" spans="13:28">
      <c r="M920" s="106">
        <v>42</v>
      </c>
      <c r="N920" s="106" t="s">
        <v>208</v>
      </c>
      <c r="O920" s="106">
        <v>28</v>
      </c>
      <c r="P920" s="106">
        <v>52</v>
      </c>
      <c r="Q920" s="106">
        <v>7</v>
      </c>
      <c r="R920" s="106" t="str">
        <f t="shared" si="29"/>
        <v>נ_28_7_52_42</v>
      </c>
      <c r="S920" s="293">
        <v>1571.1299810173834</v>
      </c>
      <c r="V920" s="106">
        <v>50</v>
      </c>
      <c r="W920" s="106" t="s">
        <v>208</v>
      </c>
      <c r="X920" s="106">
        <v>28</v>
      </c>
      <c r="Y920" s="106">
        <v>104</v>
      </c>
      <c r="Z920" s="106">
        <v>14</v>
      </c>
      <c r="AA920" s="106" t="str">
        <f t="shared" si="30"/>
        <v>נ_28_14_104_50</v>
      </c>
      <c r="AB920" s="293">
        <v>2000.4760271011778</v>
      </c>
    </row>
    <row r="921" spans="13:28">
      <c r="M921" s="106">
        <v>43</v>
      </c>
      <c r="N921" s="106" t="s">
        <v>208</v>
      </c>
      <c r="O921" s="106">
        <v>28</v>
      </c>
      <c r="P921" s="106">
        <v>52</v>
      </c>
      <c r="Q921" s="106">
        <v>7</v>
      </c>
      <c r="R921" s="106" t="str">
        <f t="shared" si="29"/>
        <v>נ_28_7_52_43</v>
      </c>
      <c r="S921" s="293">
        <v>1600.8347217021878</v>
      </c>
      <c r="V921" s="106">
        <v>51</v>
      </c>
      <c r="W921" s="106" t="s">
        <v>208</v>
      </c>
      <c r="X921" s="106">
        <v>28</v>
      </c>
      <c r="Y921" s="106">
        <v>104</v>
      </c>
      <c r="Z921" s="106">
        <v>14</v>
      </c>
      <c r="AA921" s="106" t="str">
        <f t="shared" si="30"/>
        <v>נ_28_14_104_51</v>
      </c>
      <c r="AB921" s="293">
        <v>2023.5406691667276</v>
      </c>
    </row>
    <row r="922" spans="13:28">
      <c r="M922" s="106">
        <v>44</v>
      </c>
      <c r="N922" s="106" t="s">
        <v>208</v>
      </c>
      <c r="O922" s="106">
        <v>28</v>
      </c>
      <c r="P922" s="106">
        <v>52</v>
      </c>
      <c r="Q922" s="106">
        <v>7</v>
      </c>
      <c r="R922" s="106" t="str">
        <f t="shared" si="29"/>
        <v>נ_28_7_52_44</v>
      </c>
      <c r="S922" s="293">
        <v>1631.3734215586037</v>
      </c>
      <c r="V922" s="106">
        <v>52</v>
      </c>
      <c r="W922" s="106" t="s">
        <v>208</v>
      </c>
      <c r="X922" s="106">
        <v>28</v>
      </c>
      <c r="Y922" s="106">
        <v>104</v>
      </c>
      <c r="Z922" s="106">
        <v>14</v>
      </c>
      <c r="AA922" s="106" t="str">
        <f t="shared" si="30"/>
        <v>נ_28_14_104_52</v>
      </c>
      <c r="AB922" s="293">
        <v>2129.8351944113801</v>
      </c>
    </row>
    <row r="923" spans="13:28">
      <c r="M923" s="106">
        <v>45</v>
      </c>
      <c r="N923" s="106" t="s">
        <v>208</v>
      </c>
      <c r="O923" s="106">
        <v>28</v>
      </c>
      <c r="P923" s="106">
        <v>52</v>
      </c>
      <c r="Q923" s="106">
        <v>7</v>
      </c>
      <c r="R923" s="106" t="str">
        <f t="shared" si="29"/>
        <v>נ_28_7_52_45</v>
      </c>
      <c r="S923" s="293">
        <v>1662.8194038657819</v>
      </c>
      <c r="V923" s="106">
        <v>53</v>
      </c>
      <c r="W923" s="106" t="s">
        <v>208</v>
      </c>
      <c r="X923" s="106">
        <v>28</v>
      </c>
      <c r="Y923" s="106">
        <v>104</v>
      </c>
      <c r="Z923" s="106">
        <v>14</v>
      </c>
      <c r="AA923" s="106" t="str">
        <f t="shared" si="30"/>
        <v>נ_28_14_104_53</v>
      </c>
      <c r="AB923" s="293">
        <v>2234.5809368173641</v>
      </c>
    </row>
    <row r="924" spans="13:28">
      <c r="M924" s="106">
        <v>46</v>
      </c>
      <c r="N924" s="106" t="s">
        <v>208</v>
      </c>
      <c r="O924" s="106">
        <v>28</v>
      </c>
      <c r="P924" s="106">
        <v>52</v>
      </c>
      <c r="Q924" s="106">
        <v>7</v>
      </c>
      <c r="R924" s="106" t="str">
        <f t="shared" si="29"/>
        <v>נ_28_7_52_46</v>
      </c>
      <c r="S924" s="293">
        <v>1695.5015709282764</v>
      </c>
      <c r="V924" s="106">
        <v>54</v>
      </c>
      <c r="W924" s="106" t="s">
        <v>208</v>
      </c>
      <c r="X924" s="106">
        <v>28</v>
      </c>
      <c r="Y924" s="106">
        <v>104</v>
      </c>
      <c r="Z924" s="106">
        <v>14</v>
      </c>
      <c r="AA924" s="106" t="str">
        <f t="shared" si="30"/>
        <v>נ_28_14_104_54</v>
      </c>
      <c r="AB924" s="293">
        <v>2336.2986566740292</v>
      </c>
    </row>
    <row r="925" spans="13:28">
      <c r="M925" s="106">
        <v>47</v>
      </c>
      <c r="N925" s="106" t="s">
        <v>208</v>
      </c>
      <c r="O925" s="106">
        <v>28</v>
      </c>
      <c r="P925" s="106">
        <v>52</v>
      </c>
      <c r="Q925" s="106">
        <v>7</v>
      </c>
      <c r="R925" s="106" t="str">
        <f t="shared" si="29"/>
        <v>נ_28_7_52_47</v>
      </c>
      <c r="S925" s="293">
        <v>1727.2676114427879</v>
      </c>
      <c r="V925" s="106">
        <v>55</v>
      </c>
      <c r="W925" s="106" t="s">
        <v>208</v>
      </c>
      <c r="X925" s="106">
        <v>28</v>
      </c>
      <c r="Y925" s="106">
        <v>104</v>
      </c>
      <c r="Z925" s="106">
        <v>14</v>
      </c>
      <c r="AA925" s="106" t="str">
        <f t="shared" si="30"/>
        <v>נ_28_14_104_55</v>
      </c>
      <c r="AB925" s="293">
        <v>2532.8804351345707</v>
      </c>
    </row>
    <row r="926" spans="13:28">
      <c r="M926" s="106">
        <v>48</v>
      </c>
      <c r="N926" s="106" t="s">
        <v>208</v>
      </c>
      <c r="O926" s="106">
        <v>28</v>
      </c>
      <c r="P926" s="106">
        <v>52</v>
      </c>
      <c r="Q926" s="106">
        <v>7</v>
      </c>
      <c r="R926" s="106" t="str">
        <f t="shared" si="29"/>
        <v>נ_28_7_52_48</v>
      </c>
      <c r="S926" s="293">
        <v>1757.8030795586919</v>
      </c>
      <c r="V926" s="106">
        <v>56</v>
      </c>
      <c r="W926" s="106" t="s">
        <v>208</v>
      </c>
      <c r="X926" s="106">
        <v>28</v>
      </c>
      <c r="Y926" s="106">
        <v>104</v>
      </c>
      <c r="Z926" s="106">
        <v>14</v>
      </c>
      <c r="AA926" s="106" t="str">
        <f t="shared" si="30"/>
        <v>נ_28_14_104_56</v>
      </c>
      <c r="AB926" s="293">
        <v>2671.8821701320107</v>
      </c>
    </row>
    <row r="927" spans="13:28">
      <c r="M927" s="106">
        <v>49</v>
      </c>
      <c r="N927" s="106" t="s">
        <v>208</v>
      </c>
      <c r="O927" s="106">
        <v>28</v>
      </c>
      <c r="P927" s="106">
        <v>52</v>
      </c>
      <c r="Q927" s="106">
        <v>7</v>
      </c>
      <c r="R927" s="106" t="str">
        <f t="shared" si="29"/>
        <v>נ_28_7_52_49</v>
      </c>
      <c r="S927" s="293">
        <v>1790.06659532204</v>
      </c>
      <c r="V927" s="106">
        <v>57</v>
      </c>
      <c r="W927" s="106" t="s">
        <v>208</v>
      </c>
      <c r="X927" s="106">
        <v>28</v>
      </c>
      <c r="Y927" s="106">
        <v>104</v>
      </c>
      <c r="Z927" s="106">
        <v>14</v>
      </c>
      <c r="AA927" s="106" t="str">
        <f t="shared" si="30"/>
        <v>נ_28_14_104_57</v>
      </c>
      <c r="AB927" s="293">
        <v>2947.0645148958583</v>
      </c>
    </row>
    <row r="928" spans="13:28">
      <c r="M928" s="106">
        <v>50</v>
      </c>
      <c r="N928" s="106" t="s">
        <v>208</v>
      </c>
      <c r="O928" s="106">
        <v>28</v>
      </c>
      <c r="P928" s="106">
        <v>52</v>
      </c>
      <c r="Q928" s="106">
        <v>7</v>
      </c>
      <c r="R928" s="106" t="str">
        <f t="shared" si="29"/>
        <v>נ_28_7_52_50</v>
      </c>
      <c r="S928" s="293">
        <v>1825.564054466648</v>
      </c>
      <c r="V928" s="106">
        <v>58</v>
      </c>
      <c r="W928" s="106" t="s">
        <v>208</v>
      </c>
      <c r="X928" s="106">
        <v>28</v>
      </c>
      <c r="Y928" s="106">
        <v>104</v>
      </c>
      <c r="Z928" s="106">
        <v>14</v>
      </c>
      <c r="AA928" s="106" t="str">
        <f t="shared" si="30"/>
        <v>נ_28_14_104_58</v>
      </c>
      <c r="AB928" s="293">
        <v>3218.6135289259464</v>
      </c>
    </row>
    <row r="929" spans="13:28">
      <c r="M929" s="106">
        <v>51</v>
      </c>
      <c r="N929" s="106" t="s">
        <v>208</v>
      </c>
      <c r="O929" s="106">
        <v>28</v>
      </c>
      <c r="P929" s="106">
        <v>52</v>
      </c>
      <c r="Q929" s="106">
        <v>7</v>
      </c>
      <c r="R929" s="106" t="str">
        <f t="shared" si="29"/>
        <v>נ_28_7_52_51</v>
      </c>
      <c r="S929" s="293">
        <v>1864.0631291255547</v>
      </c>
      <c r="V929" s="106">
        <v>59</v>
      </c>
      <c r="W929" s="106" t="s">
        <v>208</v>
      </c>
      <c r="X929" s="106">
        <v>28</v>
      </c>
      <c r="Y929" s="106">
        <v>104</v>
      </c>
      <c r="Z929" s="106">
        <v>14</v>
      </c>
      <c r="AA929" s="106" t="str">
        <f t="shared" si="30"/>
        <v>נ_28_14_104_59</v>
      </c>
      <c r="AB929" s="293">
        <v>3198.2287630330256</v>
      </c>
    </row>
    <row r="930" spans="13:28">
      <c r="M930" s="106">
        <v>52</v>
      </c>
      <c r="N930" s="106" t="s">
        <v>208</v>
      </c>
      <c r="O930" s="106">
        <v>28</v>
      </c>
      <c r="P930" s="106">
        <v>52</v>
      </c>
      <c r="Q930" s="106">
        <v>7</v>
      </c>
      <c r="R930" s="106" t="str">
        <f t="shared" si="29"/>
        <v>נ_28_7_52_52</v>
      </c>
      <c r="S930" s="293">
        <v>1907.7736956446515</v>
      </c>
      <c r="V930" s="106">
        <v>60</v>
      </c>
      <c r="W930" s="106" t="s">
        <v>208</v>
      </c>
      <c r="X930" s="106">
        <v>28</v>
      </c>
      <c r="Y930" s="106">
        <v>104</v>
      </c>
      <c r="Z930" s="106">
        <v>14</v>
      </c>
      <c r="AA930" s="106" t="str">
        <f t="shared" si="30"/>
        <v>נ_28_14_104_60</v>
      </c>
      <c r="AB930" s="293">
        <v>3410.3886951492104</v>
      </c>
    </row>
    <row r="931" spans="13:28">
      <c r="M931" s="106">
        <v>53</v>
      </c>
      <c r="N931" s="106" t="s">
        <v>208</v>
      </c>
      <c r="O931" s="106">
        <v>28</v>
      </c>
      <c r="P931" s="106">
        <v>52</v>
      </c>
      <c r="Q931" s="106">
        <v>7</v>
      </c>
      <c r="R931" s="106" t="str">
        <f t="shared" si="29"/>
        <v>נ_28_7_52_53</v>
      </c>
      <c r="S931" s="293">
        <v>1953.0768457651579</v>
      </c>
      <c r="V931" s="106">
        <v>61</v>
      </c>
      <c r="W931" s="106" t="s">
        <v>208</v>
      </c>
      <c r="X931" s="106">
        <v>28</v>
      </c>
      <c r="Y931" s="106">
        <v>104</v>
      </c>
      <c r="Z931" s="106">
        <v>14</v>
      </c>
      <c r="AA931" s="106" t="str">
        <f t="shared" si="30"/>
        <v>נ_28_14_104_61</v>
      </c>
      <c r="AB931" s="293">
        <v>3525.9381308004358</v>
      </c>
    </row>
    <row r="932" spans="13:28">
      <c r="M932" s="106">
        <v>54</v>
      </c>
      <c r="N932" s="106" t="s">
        <v>208</v>
      </c>
      <c r="O932" s="106">
        <v>28</v>
      </c>
      <c r="P932" s="106">
        <v>52</v>
      </c>
      <c r="Q932" s="106">
        <v>7</v>
      </c>
      <c r="R932" s="106" t="str">
        <f t="shared" si="29"/>
        <v>נ_28_7_52_54</v>
      </c>
      <c r="S932" s="293">
        <v>2000.5866566035402</v>
      </c>
      <c r="V932" s="106">
        <v>62</v>
      </c>
      <c r="W932" s="106" t="s">
        <v>208</v>
      </c>
      <c r="X932" s="106">
        <v>28</v>
      </c>
      <c r="Y932" s="106">
        <v>104</v>
      </c>
      <c r="Z932" s="106">
        <v>14</v>
      </c>
      <c r="AA932" s="106" t="str">
        <f t="shared" si="30"/>
        <v>נ_28_14_104_62</v>
      </c>
      <c r="AB932" s="293">
        <v>3625.6966277513893</v>
      </c>
    </row>
    <row r="933" spans="13:28">
      <c r="M933" s="106">
        <v>55</v>
      </c>
      <c r="N933" s="106" t="s">
        <v>208</v>
      </c>
      <c r="O933" s="106">
        <v>28</v>
      </c>
      <c r="P933" s="106">
        <v>52</v>
      </c>
      <c r="Q933" s="106">
        <v>7</v>
      </c>
      <c r="R933" s="106" t="str">
        <f t="shared" si="29"/>
        <v>נ_28_7_52_55</v>
      </c>
      <c r="S933" s="293">
        <v>2051.2036220846712</v>
      </c>
      <c r="V933" s="106">
        <v>63</v>
      </c>
      <c r="W933" s="106" t="s">
        <v>208</v>
      </c>
      <c r="X933" s="106">
        <v>28</v>
      </c>
      <c r="Y933" s="106">
        <v>104</v>
      </c>
      <c r="Z933" s="106">
        <v>14</v>
      </c>
      <c r="AA933" s="106" t="str">
        <f t="shared" si="30"/>
        <v>נ_28_14_104_63</v>
      </c>
      <c r="AB933" s="293">
        <v>3674.1558575541185</v>
      </c>
    </row>
    <row r="934" spans="13:28">
      <c r="M934" s="106">
        <v>56</v>
      </c>
      <c r="N934" s="106" t="s">
        <v>208</v>
      </c>
      <c r="O934" s="106">
        <v>28</v>
      </c>
      <c r="P934" s="106">
        <v>52</v>
      </c>
      <c r="Q934" s="106">
        <v>7</v>
      </c>
      <c r="R934" s="106" t="str">
        <f t="shared" si="29"/>
        <v>נ_28_7_52_56</v>
      </c>
      <c r="S934" s="293">
        <v>2099.4953731694177</v>
      </c>
      <c r="V934" s="106">
        <v>64</v>
      </c>
      <c r="W934" s="106" t="s">
        <v>208</v>
      </c>
      <c r="X934" s="106">
        <v>28</v>
      </c>
      <c r="Y934" s="106">
        <v>104</v>
      </c>
      <c r="Z934" s="106">
        <v>14</v>
      </c>
      <c r="AA934" s="106" t="str">
        <f t="shared" si="30"/>
        <v>נ_28_14_104_64</v>
      </c>
      <c r="AB934" s="293">
        <v>3799.0050036218363</v>
      </c>
    </row>
    <row r="935" spans="13:28">
      <c r="M935" s="106">
        <v>57</v>
      </c>
      <c r="N935" s="106" t="s">
        <v>208</v>
      </c>
      <c r="O935" s="106">
        <v>28</v>
      </c>
      <c r="P935" s="106">
        <v>52</v>
      </c>
      <c r="Q935" s="106">
        <v>7</v>
      </c>
      <c r="R935" s="106" t="str">
        <f t="shared" si="29"/>
        <v>נ_28_7_52_57</v>
      </c>
      <c r="S935" s="293">
        <v>2149.3335651547491</v>
      </c>
      <c r="V935" s="106">
        <v>65</v>
      </c>
      <c r="W935" s="106" t="s">
        <v>208</v>
      </c>
      <c r="X935" s="106">
        <v>28</v>
      </c>
      <c r="Y935" s="106">
        <v>104</v>
      </c>
      <c r="Z935" s="106">
        <v>14</v>
      </c>
      <c r="AA935" s="106" t="str">
        <f t="shared" si="30"/>
        <v>נ_28_14_104_65</v>
      </c>
      <c r="AB935" s="293">
        <v>3898.9067814020959</v>
      </c>
    </row>
    <row r="936" spans="13:28">
      <c r="M936" s="106">
        <v>58</v>
      </c>
      <c r="N936" s="106" t="s">
        <v>208</v>
      </c>
      <c r="O936" s="106">
        <v>28</v>
      </c>
      <c r="P936" s="106">
        <v>52</v>
      </c>
      <c r="Q936" s="106">
        <v>7</v>
      </c>
      <c r="R936" s="106" t="str">
        <f t="shared" si="29"/>
        <v>נ_28_7_52_58</v>
      </c>
      <c r="S936" s="293">
        <v>2190.6825355047813</v>
      </c>
      <c r="V936" s="106">
        <v>66</v>
      </c>
      <c r="W936" s="106" t="s">
        <v>208</v>
      </c>
      <c r="X936" s="106">
        <v>28</v>
      </c>
      <c r="Y936" s="106">
        <v>104</v>
      </c>
      <c r="Z936" s="106">
        <v>14</v>
      </c>
      <c r="AA936" s="106" t="str">
        <f t="shared" si="30"/>
        <v>נ_28_14_104_66</v>
      </c>
      <c r="AB936" s="293">
        <v>2171.237793129962</v>
      </c>
    </row>
    <row r="937" spans="13:28">
      <c r="M937" s="106">
        <v>59</v>
      </c>
      <c r="N937" s="106" t="s">
        <v>208</v>
      </c>
      <c r="O937" s="106">
        <v>28</v>
      </c>
      <c r="P937" s="106">
        <v>52</v>
      </c>
      <c r="Q937" s="106">
        <v>7</v>
      </c>
      <c r="R937" s="106" t="str">
        <f t="shared" si="29"/>
        <v>נ_28_7_52_59</v>
      </c>
      <c r="S937" s="293">
        <v>2221.2907186801153</v>
      </c>
      <c r="V937" s="106">
        <v>21</v>
      </c>
      <c r="W937" s="106" t="s">
        <v>207</v>
      </c>
      <c r="X937" s="106">
        <v>28</v>
      </c>
      <c r="Y937" s="106">
        <v>52</v>
      </c>
      <c r="Z937" s="106">
        <v>14</v>
      </c>
      <c r="AA937" s="106" t="str">
        <f t="shared" si="30"/>
        <v>ז_28_14_52_21</v>
      </c>
      <c r="AB937" s="293">
        <v>146.15689018939366</v>
      </c>
    </row>
    <row r="938" spans="13:28">
      <c r="M938" s="106">
        <v>60</v>
      </c>
      <c r="N938" s="106" t="s">
        <v>208</v>
      </c>
      <c r="O938" s="106">
        <v>28</v>
      </c>
      <c r="P938" s="106">
        <v>52</v>
      </c>
      <c r="Q938" s="106">
        <v>7</v>
      </c>
      <c r="R938" s="106" t="str">
        <f t="shared" si="29"/>
        <v>נ_28_7_52_60</v>
      </c>
      <c r="S938" s="293">
        <v>2265.6976932345874</v>
      </c>
      <c r="V938" s="106">
        <v>22</v>
      </c>
      <c r="W938" s="106" t="s">
        <v>207</v>
      </c>
      <c r="X938" s="106">
        <v>28</v>
      </c>
      <c r="Y938" s="106">
        <v>52</v>
      </c>
      <c r="Z938" s="106">
        <v>14</v>
      </c>
      <c r="AA938" s="106" t="str">
        <f t="shared" si="30"/>
        <v>ז_28_14_52_22</v>
      </c>
      <c r="AB938" s="293">
        <v>181.26025064755783</v>
      </c>
    </row>
    <row r="939" spans="13:28">
      <c r="M939" s="106">
        <v>61</v>
      </c>
      <c r="N939" s="106" t="s">
        <v>208</v>
      </c>
      <c r="O939" s="106">
        <v>28</v>
      </c>
      <c r="P939" s="106">
        <v>52</v>
      </c>
      <c r="Q939" s="106">
        <v>7</v>
      </c>
      <c r="R939" s="106" t="str">
        <f t="shared" si="29"/>
        <v>נ_28_7_52_61</v>
      </c>
      <c r="S939" s="293">
        <v>2304.6822917441536</v>
      </c>
      <c r="V939" s="106">
        <v>23</v>
      </c>
      <c r="W939" s="106" t="s">
        <v>207</v>
      </c>
      <c r="X939" s="106">
        <v>28</v>
      </c>
      <c r="Y939" s="106">
        <v>52</v>
      </c>
      <c r="Z939" s="106">
        <v>14</v>
      </c>
      <c r="AA939" s="106" t="str">
        <f t="shared" si="30"/>
        <v>ז_28_14_52_23</v>
      </c>
      <c r="AB939" s="293">
        <v>238.03173489372648</v>
      </c>
    </row>
    <row r="940" spans="13:28">
      <c r="M940" s="106">
        <v>62</v>
      </c>
      <c r="N940" s="106" t="s">
        <v>208</v>
      </c>
      <c r="O940" s="106">
        <v>28</v>
      </c>
      <c r="P940" s="106">
        <v>52</v>
      </c>
      <c r="Q940" s="106">
        <v>7</v>
      </c>
      <c r="R940" s="106" t="str">
        <f t="shared" si="29"/>
        <v>נ_28_7_52_62</v>
      </c>
      <c r="S940" s="293">
        <v>2344.8466263198939</v>
      </c>
      <c r="V940" s="106">
        <v>24</v>
      </c>
      <c r="W940" s="106" t="s">
        <v>207</v>
      </c>
      <c r="X940" s="106">
        <v>28</v>
      </c>
      <c r="Y940" s="106">
        <v>52</v>
      </c>
      <c r="Z940" s="106">
        <v>14</v>
      </c>
      <c r="AA940" s="106" t="str">
        <f t="shared" si="30"/>
        <v>ז_28_14_52_24</v>
      </c>
      <c r="AB940" s="293">
        <v>267.35303291539344</v>
      </c>
    </row>
    <row r="941" spans="13:28">
      <c r="M941" s="106">
        <v>63</v>
      </c>
      <c r="N941" s="106" t="s">
        <v>208</v>
      </c>
      <c r="O941" s="106">
        <v>28</v>
      </c>
      <c r="P941" s="106">
        <v>52</v>
      </c>
      <c r="Q941" s="106">
        <v>7</v>
      </c>
      <c r="R941" s="106" t="str">
        <f t="shared" si="29"/>
        <v>נ_28_7_52_63</v>
      </c>
      <c r="S941" s="293">
        <v>2389.6741830434025</v>
      </c>
      <c r="V941" s="106">
        <v>25</v>
      </c>
      <c r="W941" s="106" t="s">
        <v>207</v>
      </c>
      <c r="X941" s="106">
        <v>28</v>
      </c>
      <c r="Y941" s="106">
        <v>52</v>
      </c>
      <c r="Z941" s="106">
        <v>14</v>
      </c>
      <c r="AA941" s="106" t="str">
        <f t="shared" si="30"/>
        <v>ז_28_14_52_25</v>
      </c>
      <c r="AB941" s="293">
        <v>366.90120086773265</v>
      </c>
    </row>
    <row r="942" spans="13:28">
      <c r="M942" s="106">
        <v>64</v>
      </c>
      <c r="N942" s="106" t="s">
        <v>208</v>
      </c>
      <c r="O942" s="106">
        <v>28</v>
      </c>
      <c r="P942" s="106">
        <v>52</v>
      </c>
      <c r="Q942" s="106">
        <v>7</v>
      </c>
      <c r="R942" s="106" t="str">
        <f t="shared" si="29"/>
        <v>נ_28_7_52_64</v>
      </c>
      <c r="S942" s="293">
        <v>2454.7599381654541</v>
      </c>
      <c r="V942" s="106">
        <v>26</v>
      </c>
      <c r="W942" s="106" t="s">
        <v>207</v>
      </c>
      <c r="X942" s="106">
        <v>28</v>
      </c>
      <c r="Y942" s="106">
        <v>52</v>
      </c>
      <c r="Z942" s="106">
        <v>14</v>
      </c>
      <c r="AA942" s="106" t="str">
        <f t="shared" si="30"/>
        <v>ז_28_14_52_26</v>
      </c>
      <c r="AB942" s="293">
        <v>396.85601598409897</v>
      </c>
    </row>
    <row r="943" spans="13:28">
      <c r="M943" s="106">
        <v>65</v>
      </c>
      <c r="N943" s="106" t="s">
        <v>208</v>
      </c>
      <c r="O943" s="106">
        <v>28</v>
      </c>
      <c r="P943" s="106">
        <v>52</v>
      </c>
      <c r="Q943" s="106">
        <v>7</v>
      </c>
      <c r="R943" s="106" t="str">
        <f t="shared" si="29"/>
        <v>נ_28_7_52_65</v>
      </c>
      <c r="S943" s="293">
        <v>2546.235715194583</v>
      </c>
      <c r="V943" s="106">
        <v>27</v>
      </c>
      <c r="W943" s="106" t="s">
        <v>207</v>
      </c>
      <c r="X943" s="106">
        <v>28</v>
      </c>
      <c r="Y943" s="106">
        <v>52</v>
      </c>
      <c r="Z943" s="106">
        <v>14</v>
      </c>
      <c r="AA943" s="106" t="str">
        <f t="shared" si="30"/>
        <v>ז_28_14_52_27</v>
      </c>
      <c r="AB943" s="293">
        <v>481.43649972333117</v>
      </c>
    </row>
    <row r="944" spans="13:28">
      <c r="M944" s="106">
        <v>66</v>
      </c>
      <c r="N944" s="106" t="s">
        <v>208</v>
      </c>
      <c r="O944" s="106">
        <v>28</v>
      </c>
      <c r="P944" s="106">
        <v>52</v>
      </c>
      <c r="Q944" s="106">
        <v>7</v>
      </c>
      <c r="R944" s="106" t="str">
        <f t="shared" si="29"/>
        <v>נ_28_7_52_66</v>
      </c>
      <c r="S944" s="293">
        <v>2197.2451430649958</v>
      </c>
      <c r="V944" s="106">
        <v>28</v>
      </c>
      <c r="W944" s="106" t="s">
        <v>207</v>
      </c>
      <c r="X944" s="106">
        <v>28</v>
      </c>
      <c r="Y944" s="106">
        <v>52</v>
      </c>
      <c r="Z944" s="106">
        <v>14</v>
      </c>
      <c r="AA944" s="106" t="str">
        <f t="shared" si="30"/>
        <v>ז_28_14_52_28</v>
      </c>
      <c r="AB944" s="293">
        <v>505.84396550331746</v>
      </c>
    </row>
    <row r="945" spans="13:28">
      <c r="M945" s="106">
        <v>20</v>
      </c>
      <c r="N945" s="106" t="s">
        <v>207</v>
      </c>
      <c r="O945" s="106">
        <v>28</v>
      </c>
      <c r="P945" s="106">
        <v>104</v>
      </c>
      <c r="Q945" s="106">
        <v>7</v>
      </c>
      <c r="R945" s="106" t="str">
        <f t="shared" si="29"/>
        <v>ז_28_7_104_20</v>
      </c>
      <c r="S945" s="293">
        <v>1437.1847288941426</v>
      </c>
      <c r="V945" s="106">
        <v>29</v>
      </c>
      <c r="W945" s="106" t="s">
        <v>207</v>
      </c>
      <c r="X945" s="106">
        <v>28</v>
      </c>
      <c r="Y945" s="106">
        <v>52</v>
      </c>
      <c r="Z945" s="106">
        <v>14</v>
      </c>
      <c r="AA945" s="106" t="str">
        <f t="shared" si="30"/>
        <v>ז_28_14_52_29</v>
      </c>
      <c r="AB945" s="293">
        <v>631.16937661263592</v>
      </c>
    </row>
    <row r="946" spans="13:28">
      <c r="M946" s="106">
        <v>21</v>
      </c>
      <c r="N946" s="106" t="s">
        <v>207</v>
      </c>
      <c r="O946" s="106">
        <v>28</v>
      </c>
      <c r="P946" s="106">
        <v>104</v>
      </c>
      <c r="Q946" s="106">
        <v>7</v>
      </c>
      <c r="R946" s="106" t="str">
        <f t="shared" si="29"/>
        <v>ז_28_7_104_21</v>
      </c>
      <c r="S946" s="293">
        <v>1483.7782004800495</v>
      </c>
      <c r="V946" s="106">
        <v>30</v>
      </c>
      <c r="W946" s="106" t="s">
        <v>207</v>
      </c>
      <c r="X946" s="106">
        <v>28</v>
      </c>
      <c r="Y946" s="106">
        <v>52</v>
      </c>
      <c r="Z946" s="106">
        <v>14</v>
      </c>
      <c r="AA946" s="106" t="str">
        <f t="shared" si="30"/>
        <v>ז_28_14_52_30</v>
      </c>
      <c r="AB946" s="293">
        <v>705.03167756415246</v>
      </c>
    </row>
    <row r="947" spans="13:28">
      <c r="M947" s="106">
        <v>22</v>
      </c>
      <c r="N947" s="106" t="s">
        <v>207</v>
      </c>
      <c r="O947" s="106">
        <v>28</v>
      </c>
      <c r="P947" s="106">
        <v>104</v>
      </c>
      <c r="Q947" s="106">
        <v>7</v>
      </c>
      <c r="R947" s="106" t="str">
        <f t="shared" si="29"/>
        <v>ז_28_7_104_22</v>
      </c>
      <c r="S947" s="293">
        <v>1532.6892843830128</v>
      </c>
      <c r="V947" s="106">
        <v>31</v>
      </c>
      <c r="W947" s="106" t="s">
        <v>207</v>
      </c>
      <c r="X947" s="106">
        <v>28</v>
      </c>
      <c r="Y947" s="106">
        <v>52</v>
      </c>
      <c r="Z947" s="106">
        <v>14</v>
      </c>
      <c r="AA947" s="106" t="str">
        <f t="shared" si="30"/>
        <v>ז_28_14_52_31</v>
      </c>
      <c r="AB947" s="293">
        <v>764.71268307719242</v>
      </c>
    </row>
    <row r="948" spans="13:28">
      <c r="M948" s="106">
        <v>23</v>
      </c>
      <c r="N948" s="106" t="s">
        <v>207</v>
      </c>
      <c r="O948" s="106">
        <v>28</v>
      </c>
      <c r="P948" s="106">
        <v>104</v>
      </c>
      <c r="Q948" s="106">
        <v>7</v>
      </c>
      <c r="R948" s="106" t="str">
        <f t="shared" si="29"/>
        <v>ז_28_7_104_23</v>
      </c>
      <c r="S948" s="293">
        <v>1582.1793930221822</v>
      </c>
      <c r="V948" s="106">
        <v>32</v>
      </c>
      <c r="W948" s="106" t="s">
        <v>207</v>
      </c>
      <c r="X948" s="106">
        <v>28</v>
      </c>
      <c r="Y948" s="106">
        <v>52</v>
      </c>
      <c r="Z948" s="106">
        <v>14</v>
      </c>
      <c r="AA948" s="106" t="str">
        <f t="shared" si="30"/>
        <v>ז_28_14_52_32</v>
      </c>
      <c r="AB948" s="293">
        <v>810.48903271167228</v>
      </c>
    </row>
    <row r="949" spans="13:28">
      <c r="M949" s="106">
        <v>24</v>
      </c>
      <c r="N949" s="106" t="s">
        <v>207</v>
      </c>
      <c r="O949" s="106">
        <v>28</v>
      </c>
      <c r="P949" s="106">
        <v>104</v>
      </c>
      <c r="Q949" s="106">
        <v>7</v>
      </c>
      <c r="R949" s="106" t="str">
        <f t="shared" si="29"/>
        <v>ז_28_7_104_24</v>
      </c>
      <c r="S949" s="293">
        <v>1631.14046720084</v>
      </c>
      <c r="V949" s="106">
        <v>33</v>
      </c>
      <c r="W949" s="106" t="s">
        <v>207</v>
      </c>
      <c r="X949" s="106">
        <v>28</v>
      </c>
      <c r="Y949" s="106">
        <v>52</v>
      </c>
      <c r="Z949" s="106">
        <v>14</v>
      </c>
      <c r="AA949" s="106" t="str">
        <f t="shared" si="30"/>
        <v>ז_28_14_52_33</v>
      </c>
      <c r="AB949" s="293">
        <v>842.46440920961504</v>
      </c>
    </row>
    <row r="950" spans="13:28">
      <c r="M950" s="106">
        <v>25</v>
      </c>
      <c r="N950" s="106" t="s">
        <v>207</v>
      </c>
      <c r="O950" s="106">
        <v>28</v>
      </c>
      <c r="P950" s="106">
        <v>104</v>
      </c>
      <c r="Q950" s="106">
        <v>7</v>
      </c>
      <c r="R950" s="106" t="str">
        <f t="shared" si="29"/>
        <v>ז_28_7_104_25</v>
      </c>
      <c r="S950" s="293">
        <v>1680.8959787147028</v>
      </c>
      <c r="V950" s="106">
        <v>34</v>
      </c>
      <c r="W950" s="106" t="s">
        <v>207</v>
      </c>
      <c r="X950" s="106">
        <v>28</v>
      </c>
      <c r="Y950" s="106">
        <v>52</v>
      </c>
      <c r="Z950" s="106">
        <v>14</v>
      </c>
      <c r="AA950" s="106" t="str">
        <f t="shared" si="30"/>
        <v>ז_28_14_52_34</v>
      </c>
      <c r="AB950" s="293">
        <v>869.39806435948424</v>
      </c>
    </row>
    <row r="951" spans="13:28">
      <c r="M951" s="106">
        <v>26</v>
      </c>
      <c r="N951" s="106" t="s">
        <v>207</v>
      </c>
      <c r="O951" s="106">
        <v>28</v>
      </c>
      <c r="P951" s="106">
        <v>104</v>
      </c>
      <c r="Q951" s="106">
        <v>7</v>
      </c>
      <c r="R951" s="106" t="str">
        <f t="shared" si="29"/>
        <v>ז_28_7_104_26</v>
      </c>
      <c r="S951" s="293">
        <v>1727.6986940821471</v>
      </c>
      <c r="V951" s="106">
        <v>35</v>
      </c>
      <c r="W951" s="106" t="s">
        <v>207</v>
      </c>
      <c r="X951" s="106">
        <v>28</v>
      </c>
      <c r="Y951" s="106">
        <v>52</v>
      </c>
      <c r="Z951" s="106">
        <v>14</v>
      </c>
      <c r="AA951" s="106" t="str">
        <f t="shared" si="30"/>
        <v>ז_28_14_52_35</v>
      </c>
      <c r="AB951" s="293">
        <v>900.65358042305638</v>
      </c>
    </row>
    <row r="952" spans="13:28">
      <c r="M952" s="106">
        <v>27</v>
      </c>
      <c r="N952" s="106" t="s">
        <v>207</v>
      </c>
      <c r="O952" s="106">
        <v>28</v>
      </c>
      <c r="P952" s="106">
        <v>104</v>
      </c>
      <c r="Q952" s="106">
        <v>7</v>
      </c>
      <c r="R952" s="106" t="str">
        <f t="shared" si="29"/>
        <v>ז_28_7_104_27</v>
      </c>
      <c r="S952" s="293">
        <v>1775.1107985107205</v>
      </c>
      <c r="V952" s="106">
        <v>36</v>
      </c>
      <c r="W952" s="106" t="s">
        <v>207</v>
      </c>
      <c r="X952" s="106">
        <v>28</v>
      </c>
      <c r="Y952" s="106">
        <v>52</v>
      </c>
      <c r="Z952" s="106">
        <v>14</v>
      </c>
      <c r="AA952" s="106" t="str">
        <f t="shared" si="30"/>
        <v>ז_28_14_52_36</v>
      </c>
      <c r="AB952" s="293">
        <v>926.73458374633333</v>
      </c>
    </row>
    <row r="953" spans="13:28">
      <c r="M953" s="106">
        <v>28</v>
      </c>
      <c r="N953" s="106" t="s">
        <v>207</v>
      </c>
      <c r="O953" s="106">
        <v>28</v>
      </c>
      <c r="P953" s="106">
        <v>104</v>
      </c>
      <c r="Q953" s="106">
        <v>7</v>
      </c>
      <c r="R953" s="106" t="str">
        <f t="shared" si="29"/>
        <v>ז_28_7_104_28</v>
      </c>
      <c r="S953" s="293">
        <v>1820.0831030566958</v>
      </c>
      <c r="V953" s="106">
        <v>37</v>
      </c>
      <c r="W953" s="106" t="s">
        <v>207</v>
      </c>
      <c r="X953" s="106">
        <v>28</v>
      </c>
      <c r="Y953" s="106">
        <v>52</v>
      </c>
      <c r="Z953" s="106">
        <v>14</v>
      </c>
      <c r="AA953" s="106" t="str">
        <f t="shared" si="30"/>
        <v>ז_28_14_52_37</v>
      </c>
      <c r="AB953" s="293">
        <v>957.29275264285877</v>
      </c>
    </row>
    <row r="954" spans="13:28">
      <c r="M954" s="106">
        <v>29</v>
      </c>
      <c r="N954" s="106" t="s">
        <v>207</v>
      </c>
      <c r="O954" s="106">
        <v>28</v>
      </c>
      <c r="P954" s="106">
        <v>104</v>
      </c>
      <c r="Q954" s="106">
        <v>7</v>
      </c>
      <c r="R954" s="106" t="str">
        <f t="shared" si="29"/>
        <v>ז_28_7_104_29</v>
      </c>
      <c r="S954" s="293">
        <v>1865.9473015117735</v>
      </c>
      <c r="V954" s="106">
        <v>38</v>
      </c>
      <c r="W954" s="106" t="s">
        <v>207</v>
      </c>
      <c r="X954" s="106">
        <v>28</v>
      </c>
      <c r="Y954" s="106">
        <v>52</v>
      </c>
      <c r="Z954" s="106">
        <v>14</v>
      </c>
      <c r="AA954" s="106" t="str">
        <f t="shared" si="30"/>
        <v>ז_28_14_52_38</v>
      </c>
      <c r="AB954" s="293">
        <v>971.12211431118089</v>
      </c>
    </row>
    <row r="955" spans="13:28">
      <c r="M955" s="106">
        <v>30</v>
      </c>
      <c r="N955" s="106" t="s">
        <v>207</v>
      </c>
      <c r="O955" s="106">
        <v>28</v>
      </c>
      <c r="P955" s="106">
        <v>104</v>
      </c>
      <c r="Q955" s="106">
        <v>7</v>
      </c>
      <c r="R955" s="106" t="str">
        <f t="shared" si="29"/>
        <v>ז_28_7_104_30</v>
      </c>
      <c r="S955" s="293">
        <v>1906.7804737406711</v>
      </c>
      <c r="V955" s="106">
        <v>39</v>
      </c>
      <c r="W955" s="106" t="s">
        <v>207</v>
      </c>
      <c r="X955" s="106">
        <v>28</v>
      </c>
      <c r="Y955" s="106">
        <v>52</v>
      </c>
      <c r="Z955" s="106">
        <v>14</v>
      </c>
      <c r="AA955" s="106" t="str">
        <f t="shared" si="30"/>
        <v>ז_28_14_52_39</v>
      </c>
      <c r="AB955" s="293">
        <v>990.77204387729455</v>
      </c>
    </row>
    <row r="956" spans="13:28">
      <c r="M956" s="106">
        <v>31</v>
      </c>
      <c r="N956" s="106" t="s">
        <v>207</v>
      </c>
      <c r="O956" s="106">
        <v>28</v>
      </c>
      <c r="P956" s="106">
        <v>104</v>
      </c>
      <c r="Q956" s="106">
        <v>7</v>
      </c>
      <c r="R956" s="106" t="str">
        <f t="shared" si="29"/>
        <v>ז_28_7_104_31</v>
      </c>
      <c r="S956" s="293">
        <v>1945.3647134789726</v>
      </c>
      <c r="V956" s="106">
        <v>40</v>
      </c>
      <c r="W956" s="106" t="s">
        <v>207</v>
      </c>
      <c r="X956" s="106">
        <v>28</v>
      </c>
      <c r="Y956" s="106">
        <v>52</v>
      </c>
      <c r="Z956" s="106">
        <v>14</v>
      </c>
      <c r="AA956" s="106" t="str">
        <f t="shared" si="30"/>
        <v>ז_28_14_52_40</v>
      </c>
      <c r="AB956" s="293">
        <v>1008.0483127383434</v>
      </c>
    </row>
    <row r="957" spans="13:28">
      <c r="M957" s="106">
        <v>32</v>
      </c>
      <c r="N957" s="106" t="s">
        <v>207</v>
      </c>
      <c r="O957" s="106">
        <v>28</v>
      </c>
      <c r="P957" s="106">
        <v>104</v>
      </c>
      <c r="Q957" s="106">
        <v>7</v>
      </c>
      <c r="R957" s="106" t="str">
        <f t="shared" si="29"/>
        <v>ז_28_7_104_32</v>
      </c>
      <c r="S957" s="293">
        <v>1982.4789716100095</v>
      </c>
      <c r="V957" s="106">
        <v>41</v>
      </c>
      <c r="W957" s="106" t="s">
        <v>207</v>
      </c>
      <c r="X957" s="106">
        <v>28</v>
      </c>
      <c r="Y957" s="106">
        <v>52</v>
      </c>
      <c r="Z957" s="106">
        <v>14</v>
      </c>
      <c r="AA957" s="106" t="str">
        <f t="shared" si="30"/>
        <v>ז_28_14_52_41</v>
      </c>
      <c r="AB957" s="293">
        <v>1030.1892449602544</v>
      </c>
    </row>
    <row r="958" spans="13:28">
      <c r="M958" s="106">
        <v>33</v>
      </c>
      <c r="N958" s="106" t="s">
        <v>207</v>
      </c>
      <c r="O958" s="106">
        <v>28</v>
      </c>
      <c r="P958" s="106">
        <v>104</v>
      </c>
      <c r="Q958" s="106">
        <v>7</v>
      </c>
      <c r="R958" s="106" t="str">
        <f t="shared" si="29"/>
        <v>ז_28_7_104_33</v>
      </c>
      <c r="S958" s="293">
        <v>2018.9785260228675</v>
      </c>
      <c r="V958" s="106">
        <v>42</v>
      </c>
      <c r="W958" s="106" t="s">
        <v>207</v>
      </c>
      <c r="X958" s="106">
        <v>28</v>
      </c>
      <c r="Y958" s="106">
        <v>52</v>
      </c>
      <c r="Z958" s="106">
        <v>14</v>
      </c>
      <c r="AA958" s="106" t="str">
        <f t="shared" si="30"/>
        <v>ז_28_14_52_42</v>
      </c>
      <c r="AB958" s="293">
        <v>1028.9089519937397</v>
      </c>
    </row>
    <row r="959" spans="13:28">
      <c r="M959" s="106">
        <v>34</v>
      </c>
      <c r="N959" s="106" t="s">
        <v>207</v>
      </c>
      <c r="O959" s="106">
        <v>28</v>
      </c>
      <c r="P959" s="106">
        <v>104</v>
      </c>
      <c r="Q959" s="106">
        <v>7</v>
      </c>
      <c r="R959" s="106" t="str">
        <f t="shared" si="29"/>
        <v>ז_28_7_104_34</v>
      </c>
      <c r="S959" s="293">
        <v>2055.8049907535205</v>
      </c>
      <c r="V959" s="106">
        <v>43</v>
      </c>
      <c r="W959" s="106" t="s">
        <v>207</v>
      </c>
      <c r="X959" s="106">
        <v>28</v>
      </c>
      <c r="Y959" s="106">
        <v>52</v>
      </c>
      <c r="Z959" s="106">
        <v>14</v>
      </c>
      <c r="AA959" s="106" t="str">
        <f t="shared" si="30"/>
        <v>ז_28_14_52_43</v>
      </c>
      <c r="AB959" s="293">
        <v>1061.3584375296464</v>
      </c>
    </row>
    <row r="960" spans="13:28">
      <c r="M960" s="106">
        <v>35</v>
      </c>
      <c r="N960" s="106" t="s">
        <v>207</v>
      </c>
      <c r="O960" s="106">
        <v>28</v>
      </c>
      <c r="P960" s="106">
        <v>104</v>
      </c>
      <c r="Q960" s="106">
        <v>7</v>
      </c>
      <c r="R960" s="106" t="str">
        <f t="shared" si="29"/>
        <v>ז_28_7_104_35</v>
      </c>
      <c r="S960" s="293">
        <v>2093.4122171013291</v>
      </c>
      <c r="V960" s="106">
        <v>44</v>
      </c>
      <c r="W960" s="106" t="s">
        <v>207</v>
      </c>
      <c r="X960" s="106">
        <v>28</v>
      </c>
      <c r="Y960" s="106">
        <v>52</v>
      </c>
      <c r="Z960" s="106">
        <v>14</v>
      </c>
      <c r="AA960" s="106" t="str">
        <f t="shared" si="30"/>
        <v>ז_28_14_52_44</v>
      </c>
      <c r="AB960" s="293">
        <v>1094.7666056004107</v>
      </c>
    </row>
    <row r="961" spans="13:28">
      <c r="M961" s="106">
        <v>36</v>
      </c>
      <c r="N961" s="106" t="s">
        <v>207</v>
      </c>
      <c r="O961" s="106">
        <v>28</v>
      </c>
      <c r="P961" s="106">
        <v>104</v>
      </c>
      <c r="Q961" s="106">
        <v>7</v>
      </c>
      <c r="R961" s="106" t="str">
        <f t="shared" si="29"/>
        <v>ז_28_7_104_36</v>
      </c>
      <c r="S961" s="293">
        <v>2131.6620149396731</v>
      </c>
      <c r="V961" s="106">
        <v>45</v>
      </c>
      <c r="W961" s="106" t="s">
        <v>207</v>
      </c>
      <c r="X961" s="106">
        <v>28</v>
      </c>
      <c r="Y961" s="106">
        <v>52</v>
      </c>
      <c r="Z961" s="106">
        <v>14</v>
      </c>
      <c r="AA961" s="106" t="str">
        <f t="shared" si="30"/>
        <v>ז_28_14_52_45</v>
      </c>
      <c r="AB961" s="293">
        <v>1125.3954225631926</v>
      </c>
    </row>
    <row r="962" spans="13:28">
      <c r="M962" s="106">
        <v>37</v>
      </c>
      <c r="N962" s="106" t="s">
        <v>207</v>
      </c>
      <c r="O962" s="106">
        <v>28</v>
      </c>
      <c r="P962" s="106">
        <v>104</v>
      </c>
      <c r="Q962" s="106">
        <v>7</v>
      </c>
      <c r="R962" s="106" t="str">
        <f t="shared" si="29"/>
        <v>ז_28_7_104_37</v>
      </c>
      <c r="S962" s="293">
        <v>2171.0470151517356</v>
      </c>
      <c r="V962" s="106">
        <v>46</v>
      </c>
      <c r="W962" s="106" t="s">
        <v>207</v>
      </c>
      <c r="X962" s="106">
        <v>28</v>
      </c>
      <c r="Y962" s="106">
        <v>52</v>
      </c>
      <c r="Z962" s="106">
        <v>14</v>
      </c>
      <c r="AA962" s="106" t="str">
        <f t="shared" si="30"/>
        <v>ז_28_14_52_46</v>
      </c>
      <c r="AB962" s="293">
        <v>1191.5382103564277</v>
      </c>
    </row>
    <row r="963" spans="13:28">
      <c r="M963" s="106">
        <v>38</v>
      </c>
      <c r="N963" s="106" t="s">
        <v>207</v>
      </c>
      <c r="O963" s="106">
        <v>28</v>
      </c>
      <c r="P963" s="106">
        <v>104</v>
      </c>
      <c r="Q963" s="106">
        <v>7</v>
      </c>
      <c r="R963" s="106" t="str">
        <f t="shared" si="29"/>
        <v>ז_28_7_104_38</v>
      </c>
      <c r="S963" s="293">
        <v>2211.4274019105023</v>
      </c>
      <c r="V963" s="106">
        <v>47</v>
      </c>
      <c r="W963" s="106" t="s">
        <v>207</v>
      </c>
      <c r="X963" s="106">
        <v>28</v>
      </c>
      <c r="Y963" s="106">
        <v>52</v>
      </c>
      <c r="Z963" s="106">
        <v>14</v>
      </c>
      <c r="AA963" s="106" t="str">
        <f t="shared" si="30"/>
        <v>ז_28_14_52_47</v>
      </c>
      <c r="AB963" s="293">
        <v>1260.7964017659401</v>
      </c>
    </row>
    <row r="964" spans="13:28">
      <c r="M964" s="106">
        <v>39</v>
      </c>
      <c r="N964" s="106" t="s">
        <v>207</v>
      </c>
      <c r="O964" s="106">
        <v>28</v>
      </c>
      <c r="P964" s="106">
        <v>104</v>
      </c>
      <c r="Q964" s="106">
        <v>7</v>
      </c>
      <c r="R964" s="106" t="str">
        <f t="shared" si="29"/>
        <v>ז_28_7_104_39</v>
      </c>
      <c r="S964" s="293">
        <v>2254.1516358611639</v>
      </c>
      <c r="V964" s="106">
        <v>48</v>
      </c>
      <c r="W964" s="106" t="s">
        <v>207</v>
      </c>
      <c r="X964" s="106">
        <v>28</v>
      </c>
      <c r="Y964" s="106">
        <v>52</v>
      </c>
      <c r="Z964" s="106">
        <v>14</v>
      </c>
      <c r="AA964" s="106" t="str">
        <f t="shared" si="30"/>
        <v>ז_28_14_52_48</v>
      </c>
      <c r="AB964" s="293">
        <v>1286.8158935747379</v>
      </c>
    </row>
    <row r="965" spans="13:28">
      <c r="M965" s="106">
        <v>40</v>
      </c>
      <c r="N965" s="106" t="s">
        <v>207</v>
      </c>
      <c r="O965" s="106">
        <v>28</v>
      </c>
      <c r="P965" s="106">
        <v>104</v>
      </c>
      <c r="Q965" s="106">
        <v>7</v>
      </c>
      <c r="R965" s="106" t="str">
        <f t="shared" si="29"/>
        <v>ז_28_7_104_40</v>
      </c>
      <c r="S965" s="293">
        <v>2299.0722433418919</v>
      </c>
      <c r="V965" s="106">
        <v>49</v>
      </c>
      <c r="W965" s="106" t="s">
        <v>207</v>
      </c>
      <c r="X965" s="106">
        <v>28</v>
      </c>
      <c r="Y965" s="106">
        <v>52</v>
      </c>
      <c r="Z965" s="106">
        <v>14</v>
      </c>
      <c r="AA965" s="106" t="str">
        <f t="shared" si="30"/>
        <v>ז_28_14_52_49</v>
      </c>
      <c r="AB965" s="293">
        <v>1297.1575180135426</v>
      </c>
    </row>
    <row r="966" spans="13:28">
      <c r="M966" s="106">
        <v>41</v>
      </c>
      <c r="N966" s="106" t="s">
        <v>207</v>
      </c>
      <c r="O966" s="106">
        <v>28</v>
      </c>
      <c r="P966" s="106">
        <v>104</v>
      </c>
      <c r="Q966" s="106">
        <v>7</v>
      </c>
      <c r="R966" s="106" t="str">
        <f t="shared" ref="R966:R1029" si="31">N966&amp;"_"&amp;O966&amp;"_"&amp;Q966&amp;"_"&amp;P966&amp;"_"&amp;M966</f>
        <v>ז_28_7_104_41</v>
      </c>
      <c r="S966" s="293">
        <v>2346.6303201757105</v>
      </c>
      <c r="V966" s="106">
        <v>50</v>
      </c>
      <c r="W966" s="106" t="s">
        <v>207</v>
      </c>
      <c r="X966" s="106">
        <v>28</v>
      </c>
      <c r="Y966" s="106">
        <v>52</v>
      </c>
      <c r="Z966" s="106">
        <v>14</v>
      </c>
      <c r="AA966" s="106" t="str">
        <f t="shared" si="30"/>
        <v>ז_28_14_52_50</v>
      </c>
      <c r="AB966" s="293">
        <v>1318.2084537399446</v>
      </c>
    </row>
    <row r="967" spans="13:28">
      <c r="M967" s="106">
        <v>42</v>
      </c>
      <c r="N967" s="106" t="s">
        <v>207</v>
      </c>
      <c r="O967" s="106">
        <v>28</v>
      </c>
      <c r="P967" s="106">
        <v>104</v>
      </c>
      <c r="Q967" s="106">
        <v>7</v>
      </c>
      <c r="R967" s="106" t="str">
        <f t="shared" si="31"/>
        <v>ז_28_7_104_42</v>
      </c>
      <c r="S967" s="293">
        <v>2395.9156937190555</v>
      </c>
      <c r="V967" s="106">
        <v>51</v>
      </c>
      <c r="W967" s="106" t="s">
        <v>207</v>
      </c>
      <c r="X967" s="106">
        <v>28</v>
      </c>
      <c r="Y967" s="106">
        <v>52</v>
      </c>
      <c r="Z967" s="106">
        <v>14</v>
      </c>
      <c r="AA967" s="106" t="str">
        <f t="shared" ref="AA967:AA1030" si="32">W967&amp;"_"&amp;X967&amp;"_"&amp;Z967&amp;"_"&amp;Y967&amp;"_"&amp;V967</f>
        <v>ז_28_14_52_51</v>
      </c>
      <c r="AB967" s="293">
        <v>1320.1408937888095</v>
      </c>
    </row>
    <row r="968" spans="13:28">
      <c r="M968" s="106">
        <v>43</v>
      </c>
      <c r="N968" s="106" t="s">
        <v>207</v>
      </c>
      <c r="O968" s="106">
        <v>28</v>
      </c>
      <c r="P968" s="106">
        <v>104</v>
      </c>
      <c r="Q968" s="106">
        <v>7</v>
      </c>
      <c r="R968" s="106" t="str">
        <f t="shared" si="31"/>
        <v>ז_28_7_104_43</v>
      </c>
      <c r="S968" s="293">
        <v>2448.9941471518378</v>
      </c>
      <c r="V968" s="106">
        <v>52</v>
      </c>
      <c r="W968" s="106" t="s">
        <v>207</v>
      </c>
      <c r="X968" s="106">
        <v>28</v>
      </c>
      <c r="Y968" s="106">
        <v>52</v>
      </c>
      <c r="Z968" s="106">
        <v>14</v>
      </c>
      <c r="AA968" s="106" t="str">
        <f t="shared" si="32"/>
        <v>ז_28_14_52_52</v>
      </c>
      <c r="AB968" s="293">
        <v>1375.761682900888</v>
      </c>
    </row>
    <row r="969" spans="13:28">
      <c r="M969" s="106">
        <v>44</v>
      </c>
      <c r="N969" s="106" t="s">
        <v>207</v>
      </c>
      <c r="O969" s="106">
        <v>28</v>
      </c>
      <c r="P969" s="106">
        <v>104</v>
      </c>
      <c r="Q969" s="106">
        <v>7</v>
      </c>
      <c r="R969" s="106" t="str">
        <f t="shared" si="31"/>
        <v>ז_28_7_104_44</v>
      </c>
      <c r="S969" s="293">
        <v>2503.5181928527304</v>
      </c>
      <c r="V969" s="106">
        <v>53</v>
      </c>
      <c r="W969" s="106" t="s">
        <v>207</v>
      </c>
      <c r="X969" s="106">
        <v>28</v>
      </c>
      <c r="Y969" s="106">
        <v>52</v>
      </c>
      <c r="Z969" s="106">
        <v>14</v>
      </c>
      <c r="AA969" s="106" t="str">
        <f t="shared" si="32"/>
        <v>ז_28_14_52_53</v>
      </c>
      <c r="AB969" s="293">
        <v>1429.2508857678213</v>
      </c>
    </row>
    <row r="970" spans="13:28">
      <c r="M970" s="106">
        <v>45</v>
      </c>
      <c r="N970" s="106" t="s">
        <v>207</v>
      </c>
      <c r="O970" s="106">
        <v>28</v>
      </c>
      <c r="P970" s="106">
        <v>104</v>
      </c>
      <c r="Q970" s="106">
        <v>7</v>
      </c>
      <c r="R970" s="106" t="str">
        <f t="shared" si="31"/>
        <v>ז_28_7_104_45</v>
      </c>
      <c r="S970" s="293">
        <v>2559.5557302059815</v>
      </c>
      <c r="V970" s="106">
        <v>54</v>
      </c>
      <c r="W970" s="106" t="s">
        <v>207</v>
      </c>
      <c r="X970" s="106">
        <v>28</v>
      </c>
      <c r="Y970" s="106">
        <v>52</v>
      </c>
      <c r="Z970" s="106">
        <v>14</v>
      </c>
      <c r="AA970" s="106" t="str">
        <f t="shared" si="32"/>
        <v>ז_28_14_52_54</v>
      </c>
      <c r="AB970" s="293">
        <v>1479.7072105844838</v>
      </c>
    </row>
    <row r="971" spans="13:28">
      <c r="M971" s="106">
        <v>46</v>
      </c>
      <c r="N971" s="106" t="s">
        <v>207</v>
      </c>
      <c r="O971" s="106">
        <v>28</v>
      </c>
      <c r="P971" s="106">
        <v>104</v>
      </c>
      <c r="Q971" s="106">
        <v>7</v>
      </c>
      <c r="R971" s="106" t="str">
        <f t="shared" si="31"/>
        <v>ז_28_7_104_46</v>
      </c>
      <c r="S971" s="293">
        <v>2617.5266752284324</v>
      </c>
      <c r="V971" s="106">
        <v>55</v>
      </c>
      <c r="W971" s="106" t="s">
        <v>207</v>
      </c>
      <c r="X971" s="106">
        <v>28</v>
      </c>
      <c r="Y971" s="106">
        <v>52</v>
      </c>
      <c r="Z971" s="106">
        <v>14</v>
      </c>
      <c r="AA971" s="106" t="str">
        <f t="shared" si="32"/>
        <v>ז_28_14_52_55</v>
      </c>
      <c r="AB971" s="293">
        <v>1588.584481367117</v>
      </c>
    </row>
    <row r="972" spans="13:28">
      <c r="M972" s="106">
        <v>47</v>
      </c>
      <c r="N972" s="106" t="s">
        <v>207</v>
      </c>
      <c r="O972" s="106">
        <v>28</v>
      </c>
      <c r="P972" s="106">
        <v>104</v>
      </c>
      <c r="Q972" s="106">
        <v>7</v>
      </c>
      <c r="R972" s="106" t="str">
        <f t="shared" si="31"/>
        <v>ז_28_7_104_47</v>
      </c>
      <c r="S972" s="293">
        <v>2674.2827370821292</v>
      </c>
      <c r="V972" s="106">
        <v>56</v>
      </c>
      <c r="W972" s="106" t="s">
        <v>207</v>
      </c>
      <c r="X972" s="106">
        <v>28</v>
      </c>
      <c r="Y972" s="106">
        <v>52</v>
      </c>
      <c r="Z972" s="106">
        <v>14</v>
      </c>
      <c r="AA972" s="106" t="str">
        <f t="shared" si="32"/>
        <v>ז_28_14_52_56</v>
      </c>
      <c r="AB972" s="293">
        <v>1659.4622479237705</v>
      </c>
    </row>
    <row r="973" spans="13:28">
      <c r="M973" s="106">
        <v>48</v>
      </c>
      <c r="N973" s="106" t="s">
        <v>207</v>
      </c>
      <c r="O973" s="106">
        <v>28</v>
      </c>
      <c r="P973" s="106">
        <v>104</v>
      </c>
      <c r="Q973" s="106">
        <v>7</v>
      </c>
      <c r="R973" s="106" t="str">
        <f t="shared" si="31"/>
        <v>ז_28_7_104_48</v>
      </c>
      <c r="S973" s="293">
        <v>2729.232977021994</v>
      </c>
      <c r="V973" s="106">
        <v>57</v>
      </c>
      <c r="W973" s="106" t="s">
        <v>207</v>
      </c>
      <c r="X973" s="106">
        <v>28</v>
      </c>
      <c r="Y973" s="106">
        <v>52</v>
      </c>
      <c r="Z973" s="106">
        <v>14</v>
      </c>
      <c r="AA973" s="106" t="str">
        <f t="shared" si="32"/>
        <v>ז_28_14_52_57</v>
      </c>
      <c r="AB973" s="293">
        <v>1812.5628207330383</v>
      </c>
    </row>
    <row r="974" spans="13:28">
      <c r="M974" s="106">
        <v>49</v>
      </c>
      <c r="N974" s="106" t="s">
        <v>207</v>
      </c>
      <c r="O974" s="106">
        <v>28</v>
      </c>
      <c r="P974" s="106">
        <v>104</v>
      </c>
      <c r="Q974" s="106">
        <v>7</v>
      </c>
      <c r="R974" s="106" t="str">
        <f t="shared" si="31"/>
        <v>ז_28_7_104_49</v>
      </c>
      <c r="S974" s="293">
        <v>2786.5404728948733</v>
      </c>
      <c r="V974" s="106">
        <v>58</v>
      </c>
      <c r="W974" s="106" t="s">
        <v>207</v>
      </c>
      <c r="X974" s="106">
        <v>28</v>
      </c>
      <c r="Y974" s="106">
        <v>52</v>
      </c>
      <c r="Z974" s="106">
        <v>14</v>
      </c>
      <c r="AA974" s="106" t="str">
        <f t="shared" si="32"/>
        <v>ז_28_14_52_58</v>
      </c>
      <c r="AB974" s="293">
        <v>1960.2741417567372</v>
      </c>
    </row>
    <row r="975" spans="13:28">
      <c r="M975" s="106">
        <v>50</v>
      </c>
      <c r="N975" s="106" t="s">
        <v>207</v>
      </c>
      <c r="O975" s="106">
        <v>28</v>
      </c>
      <c r="P975" s="106">
        <v>104</v>
      </c>
      <c r="Q975" s="106">
        <v>7</v>
      </c>
      <c r="R975" s="106" t="str">
        <f t="shared" si="31"/>
        <v>ז_28_7_104_50</v>
      </c>
      <c r="S975" s="293">
        <v>2848.3124013220568</v>
      </c>
      <c r="V975" s="106">
        <v>59</v>
      </c>
      <c r="W975" s="106" t="s">
        <v>207</v>
      </c>
      <c r="X975" s="106">
        <v>28</v>
      </c>
      <c r="Y975" s="106">
        <v>52</v>
      </c>
      <c r="Z975" s="106">
        <v>14</v>
      </c>
      <c r="AA975" s="106" t="str">
        <f t="shared" si="32"/>
        <v>ז_28_14_52_59</v>
      </c>
      <c r="AB975" s="293">
        <v>1928.7943011444286</v>
      </c>
    </row>
    <row r="976" spans="13:28">
      <c r="M976" s="106">
        <v>51</v>
      </c>
      <c r="N976" s="106" t="s">
        <v>207</v>
      </c>
      <c r="O976" s="106">
        <v>28</v>
      </c>
      <c r="P976" s="106">
        <v>104</v>
      </c>
      <c r="Q976" s="106">
        <v>7</v>
      </c>
      <c r="R976" s="106" t="str">
        <f t="shared" si="31"/>
        <v>ז_28_7_104_51</v>
      </c>
      <c r="S976" s="293">
        <v>2914.0813617199451</v>
      </c>
      <c r="V976" s="106">
        <v>60</v>
      </c>
      <c r="W976" s="106" t="s">
        <v>207</v>
      </c>
      <c r="X976" s="106">
        <v>28</v>
      </c>
      <c r="Y976" s="106">
        <v>52</v>
      </c>
      <c r="Z976" s="106">
        <v>14</v>
      </c>
      <c r="AA976" s="106" t="str">
        <f t="shared" si="32"/>
        <v>ז_28_14_52_60</v>
      </c>
      <c r="AB976" s="293">
        <v>2036.5021560453868</v>
      </c>
    </row>
    <row r="977" spans="13:28">
      <c r="M977" s="106">
        <v>52</v>
      </c>
      <c r="N977" s="106" t="s">
        <v>207</v>
      </c>
      <c r="O977" s="106">
        <v>28</v>
      </c>
      <c r="P977" s="106">
        <v>104</v>
      </c>
      <c r="Q977" s="106">
        <v>7</v>
      </c>
      <c r="R977" s="106" t="str">
        <f t="shared" si="31"/>
        <v>ז_28_7_104_52</v>
      </c>
      <c r="S977" s="293">
        <v>2986.9986215928998</v>
      </c>
      <c r="V977" s="106">
        <v>61</v>
      </c>
      <c r="W977" s="106" t="s">
        <v>207</v>
      </c>
      <c r="X977" s="106">
        <v>28</v>
      </c>
      <c r="Y977" s="106">
        <v>52</v>
      </c>
      <c r="Z977" s="106">
        <v>14</v>
      </c>
      <c r="AA977" s="106" t="str">
        <f t="shared" si="32"/>
        <v>ז_28_14_52_61</v>
      </c>
      <c r="AB977" s="293">
        <v>2105.0696000148769</v>
      </c>
    </row>
    <row r="978" spans="13:28">
      <c r="M978" s="106">
        <v>53</v>
      </c>
      <c r="N978" s="106" t="s">
        <v>207</v>
      </c>
      <c r="O978" s="106">
        <v>28</v>
      </c>
      <c r="P978" s="106">
        <v>104</v>
      </c>
      <c r="Q978" s="106">
        <v>7</v>
      </c>
      <c r="R978" s="106" t="str">
        <f t="shared" si="31"/>
        <v>ז_28_7_104_53</v>
      </c>
      <c r="S978" s="293">
        <v>3061.3395792745227</v>
      </c>
      <c r="V978" s="106">
        <v>62</v>
      </c>
      <c r="W978" s="106" t="s">
        <v>207</v>
      </c>
      <c r="X978" s="106">
        <v>28</v>
      </c>
      <c r="Y978" s="106">
        <v>52</v>
      </c>
      <c r="Z978" s="106">
        <v>14</v>
      </c>
      <c r="AA978" s="106" t="str">
        <f t="shared" si="32"/>
        <v>ז_28_14_52_62</v>
      </c>
      <c r="AB978" s="293">
        <v>2164.3965646527308</v>
      </c>
    </row>
    <row r="979" spans="13:28">
      <c r="M979" s="106">
        <v>54</v>
      </c>
      <c r="N979" s="106" t="s">
        <v>207</v>
      </c>
      <c r="O979" s="106">
        <v>28</v>
      </c>
      <c r="P979" s="106">
        <v>104</v>
      </c>
      <c r="Q979" s="106">
        <v>7</v>
      </c>
      <c r="R979" s="106" t="str">
        <f t="shared" si="31"/>
        <v>ז_28_7_104_54</v>
      </c>
      <c r="S979" s="293">
        <v>3137.6252143643646</v>
      </c>
      <c r="V979" s="106">
        <v>63</v>
      </c>
      <c r="W979" s="106" t="s">
        <v>207</v>
      </c>
      <c r="X979" s="106">
        <v>28</v>
      </c>
      <c r="Y979" s="106">
        <v>52</v>
      </c>
      <c r="Z979" s="106">
        <v>14</v>
      </c>
      <c r="AA979" s="106" t="str">
        <f t="shared" si="32"/>
        <v>ז_28_14_52_63</v>
      </c>
      <c r="AB979" s="293">
        <v>2193.2426372545651</v>
      </c>
    </row>
    <row r="980" spans="13:28">
      <c r="M980" s="106">
        <v>55</v>
      </c>
      <c r="N980" s="106" t="s">
        <v>207</v>
      </c>
      <c r="O980" s="106">
        <v>28</v>
      </c>
      <c r="P980" s="106">
        <v>104</v>
      </c>
      <c r="Q980" s="106">
        <v>7</v>
      </c>
      <c r="R980" s="106" t="str">
        <f t="shared" si="31"/>
        <v>ז_28_7_104_55</v>
      </c>
      <c r="S980" s="293">
        <v>3216.6925203997826</v>
      </c>
      <c r="V980" s="106">
        <v>64</v>
      </c>
      <c r="W980" s="106" t="s">
        <v>207</v>
      </c>
      <c r="X980" s="106">
        <v>28</v>
      </c>
      <c r="Y980" s="106">
        <v>52</v>
      </c>
      <c r="Z980" s="106">
        <v>14</v>
      </c>
      <c r="AA980" s="106" t="str">
        <f t="shared" si="32"/>
        <v>ז_28_14_52_64</v>
      </c>
      <c r="AB980" s="293">
        <v>2267.7810447940856</v>
      </c>
    </row>
    <row r="981" spans="13:28">
      <c r="M981" s="106">
        <v>56</v>
      </c>
      <c r="N981" s="106" t="s">
        <v>207</v>
      </c>
      <c r="O981" s="106">
        <v>28</v>
      </c>
      <c r="P981" s="106">
        <v>104</v>
      </c>
      <c r="Q981" s="106">
        <v>7</v>
      </c>
      <c r="R981" s="106" t="str">
        <f t="shared" si="31"/>
        <v>ז_28_7_104_56</v>
      </c>
      <c r="S981" s="293">
        <v>3289.2083152549353</v>
      </c>
      <c r="V981" s="106">
        <v>65</v>
      </c>
      <c r="W981" s="106" t="s">
        <v>207</v>
      </c>
      <c r="X981" s="106">
        <v>28</v>
      </c>
      <c r="Y981" s="106">
        <v>52</v>
      </c>
      <c r="Z981" s="106">
        <v>14</v>
      </c>
      <c r="AA981" s="106" t="str">
        <f t="shared" si="32"/>
        <v>ז_28_14_52_65</v>
      </c>
      <c r="AB981" s="293">
        <v>2868.3599259306625</v>
      </c>
    </row>
    <row r="982" spans="13:28">
      <c r="M982" s="106">
        <v>57</v>
      </c>
      <c r="N982" s="106" t="s">
        <v>207</v>
      </c>
      <c r="O982" s="106">
        <v>28</v>
      </c>
      <c r="P982" s="106">
        <v>104</v>
      </c>
      <c r="Q982" s="106">
        <v>7</v>
      </c>
      <c r="R982" s="106" t="str">
        <f t="shared" si="31"/>
        <v>ז_28_7_104_57</v>
      </c>
      <c r="S982" s="293">
        <v>3360.0471372440293</v>
      </c>
      <c r="V982" s="106">
        <v>66</v>
      </c>
      <c r="W982" s="106" t="s">
        <v>207</v>
      </c>
      <c r="X982" s="106">
        <v>28</v>
      </c>
      <c r="Y982" s="106">
        <v>52</v>
      </c>
      <c r="Z982" s="106">
        <v>14</v>
      </c>
      <c r="AA982" s="106" t="str">
        <f t="shared" si="32"/>
        <v>ז_28_14_52_66</v>
      </c>
      <c r="AB982" s="293">
        <v>2171.0680968827073</v>
      </c>
    </row>
    <row r="983" spans="13:28">
      <c r="M983" s="106">
        <v>58</v>
      </c>
      <c r="N983" s="106" t="s">
        <v>207</v>
      </c>
      <c r="O983" s="106">
        <v>28</v>
      </c>
      <c r="P983" s="106">
        <v>104</v>
      </c>
      <c r="Q983" s="106">
        <v>7</v>
      </c>
      <c r="R983" s="106" t="str">
        <f t="shared" si="31"/>
        <v>ז_28_7_104_58</v>
      </c>
      <c r="S983" s="293">
        <v>3411.3449093424956</v>
      </c>
      <c r="V983" s="106">
        <v>21</v>
      </c>
      <c r="W983" s="106" t="s">
        <v>208</v>
      </c>
      <c r="X983" s="106">
        <v>28</v>
      </c>
      <c r="Y983" s="106">
        <v>52</v>
      </c>
      <c r="Z983" s="106">
        <v>14</v>
      </c>
      <c r="AA983" s="106" t="str">
        <f t="shared" si="32"/>
        <v>נ_28_14_52_21</v>
      </c>
      <c r="AB983" s="293">
        <v>149.26065379994853</v>
      </c>
    </row>
    <row r="984" spans="13:28">
      <c r="M984" s="106">
        <v>59</v>
      </c>
      <c r="N984" s="106" t="s">
        <v>207</v>
      </c>
      <c r="O984" s="106">
        <v>28</v>
      </c>
      <c r="P984" s="106">
        <v>104</v>
      </c>
      <c r="Q984" s="106">
        <v>7</v>
      </c>
      <c r="R984" s="106" t="str">
        <f t="shared" si="31"/>
        <v>ז_28_7_104_59</v>
      </c>
      <c r="S984" s="293">
        <v>3436.5454544813188</v>
      </c>
      <c r="V984" s="106">
        <v>22</v>
      </c>
      <c r="W984" s="106" t="s">
        <v>208</v>
      </c>
      <c r="X984" s="106">
        <v>28</v>
      </c>
      <c r="Y984" s="106">
        <v>52</v>
      </c>
      <c r="Z984" s="106">
        <v>14</v>
      </c>
      <c r="AA984" s="106" t="str">
        <f t="shared" si="32"/>
        <v>נ_28_14_52_22</v>
      </c>
      <c r="AB984" s="293">
        <v>181.45665791122082</v>
      </c>
    </row>
    <row r="985" spans="13:28">
      <c r="M985" s="106">
        <v>60</v>
      </c>
      <c r="N985" s="106" t="s">
        <v>207</v>
      </c>
      <c r="O985" s="106">
        <v>28</v>
      </c>
      <c r="P985" s="106">
        <v>104</v>
      </c>
      <c r="Q985" s="106">
        <v>7</v>
      </c>
      <c r="R985" s="106" t="str">
        <f t="shared" si="31"/>
        <v>ז_28_7_104_60</v>
      </c>
      <c r="S985" s="293">
        <v>3471.6175226267223</v>
      </c>
      <c r="V985" s="106">
        <v>23</v>
      </c>
      <c r="W985" s="106" t="s">
        <v>208</v>
      </c>
      <c r="X985" s="106">
        <v>28</v>
      </c>
      <c r="Y985" s="106">
        <v>52</v>
      </c>
      <c r="Z985" s="106">
        <v>14</v>
      </c>
      <c r="AA985" s="106" t="str">
        <f t="shared" si="32"/>
        <v>נ_28_14_52_23</v>
      </c>
      <c r="AB985" s="293">
        <v>234.44533617811939</v>
      </c>
    </row>
    <row r="986" spans="13:28">
      <c r="M986" s="106">
        <v>61</v>
      </c>
      <c r="N986" s="106" t="s">
        <v>207</v>
      </c>
      <c r="O986" s="106">
        <v>28</v>
      </c>
      <c r="P986" s="106">
        <v>104</v>
      </c>
      <c r="Q986" s="106">
        <v>7</v>
      </c>
      <c r="R986" s="106" t="str">
        <f t="shared" si="31"/>
        <v>ז_28_7_104_61</v>
      </c>
      <c r="S986" s="293">
        <v>3478.2884896899795</v>
      </c>
      <c r="V986" s="106">
        <v>24</v>
      </c>
      <c r="W986" s="106" t="s">
        <v>208</v>
      </c>
      <c r="X986" s="106">
        <v>28</v>
      </c>
      <c r="Y986" s="106">
        <v>52</v>
      </c>
      <c r="Z986" s="106">
        <v>14</v>
      </c>
      <c r="AA986" s="106" t="str">
        <f t="shared" si="32"/>
        <v>נ_28_14_52_24</v>
      </c>
      <c r="AB986" s="293">
        <v>259.94601652368584</v>
      </c>
    </row>
    <row r="987" spans="13:28">
      <c r="M987" s="106">
        <v>62</v>
      </c>
      <c r="N987" s="106" t="s">
        <v>207</v>
      </c>
      <c r="O987" s="106">
        <v>28</v>
      </c>
      <c r="P987" s="106">
        <v>104</v>
      </c>
      <c r="Q987" s="106">
        <v>7</v>
      </c>
      <c r="R987" s="106" t="str">
        <f t="shared" si="31"/>
        <v>ז_28_7_104_62</v>
      </c>
      <c r="S987" s="293">
        <v>3463.8196086670118</v>
      </c>
      <c r="V987" s="106">
        <v>25</v>
      </c>
      <c r="W987" s="106" t="s">
        <v>208</v>
      </c>
      <c r="X987" s="106">
        <v>28</v>
      </c>
      <c r="Y987" s="106">
        <v>52</v>
      </c>
      <c r="Z987" s="106">
        <v>14</v>
      </c>
      <c r="AA987" s="106" t="str">
        <f t="shared" si="32"/>
        <v>נ_28_14_52_25</v>
      </c>
      <c r="AB987" s="293">
        <v>353.23652859863972</v>
      </c>
    </row>
    <row r="988" spans="13:28">
      <c r="M988" s="106">
        <v>63</v>
      </c>
      <c r="N988" s="106" t="s">
        <v>207</v>
      </c>
      <c r="O988" s="106">
        <v>28</v>
      </c>
      <c r="P988" s="106">
        <v>104</v>
      </c>
      <c r="Q988" s="106">
        <v>7</v>
      </c>
      <c r="R988" s="106" t="str">
        <f t="shared" si="31"/>
        <v>ז_28_7_104_63</v>
      </c>
      <c r="S988" s="293">
        <v>3416.5173279850301</v>
      </c>
      <c r="V988" s="106">
        <v>26</v>
      </c>
      <c r="W988" s="106" t="s">
        <v>208</v>
      </c>
      <c r="X988" s="106">
        <v>28</v>
      </c>
      <c r="Y988" s="106">
        <v>52</v>
      </c>
      <c r="Z988" s="106">
        <v>14</v>
      </c>
      <c r="AA988" s="106" t="str">
        <f t="shared" si="32"/>
        <v>נ_28_14_52_26</v>
      </c>
      <c r="AB988" s="293">
        <v>379.36544101562919</v>
      </c>
    </row>
    <row r="989" spans="13:28">
      <c r="M989" s="106">
        <v>64</v>
      </c>
      <c r="N989" s="106" t="s">
        <v>207</v>
      </c>
      <c r="O989" s="106">
        <v>28</v>
      </c>
      <c r="P989" s="106">
        <v>104</v>
      </c>
      <c r="Q989" s="106">
        <v>7</v>
      </c>
      <c r="R989" s="106" t="str">
        <f t="shared" si="31"/>
        <v>ז_28_7_104_64</v>
      </c>
      <c r="S989" s="293">
        <v>3321.5902213273694</v>
      </c>
      <c r="V989" s="106">
        <v>27</v>
      </c>
      <c r="W989" s="106" t="s">
        <v>208</v>
      </c>
      <c r="X989" s="106">
        <v>28</v>
      </c>
      <c r="Y989" s="106">
        <v>52</v>
      </c>
      <c r="Z989" s="106">
        <v>14</v>
      </c>
      <c r="AA989" s="106" t="str">
        <f t="shared" si="32"/>
        <v>נ_28_14_52_27</v>
      </c>
      <c r="AB989" s="293">
        <v>458.08344990510648</v>
      </c>
    </row>
    <row r="990" spans="13:28">
      <c r="M990" s="106">
        <v>65</v>
      </c>
      <c r="N990" s="106" t="s">
        <v>207</v>
      </c>
      <c r="O990" s="106">
        <v>28</v>
      </c>
      <c r="P990" s="106">
        <v>104</v>
      </c>
      <c r="Q990" s="106">
        <v>7</v>
      </c>
      <c r="R990" s="106" t="str">
        <f t="shared" si="31"/>
        <v>ז_28_7_104_65</v>
      </c>
      <c r="S990" s="293">
        <v>3067.0963651530815</v>
      </c>
      <c r="V990" s="106">
        <v>28</v>
      </c>
      <c r="W990" s="106" t="s">
        <v>208</v>
      </c>
      <c r="X990" s="106">
        <v>28</v>
      </c>
      <c r="Y990" s="106">
        <v>52</v>
      </c>
      <c r="Z990" s="106">
        <v>14</v>
      </c>
      <c r="AA990" s="106" t="str">
        <f t="shared" si="32"/>
        <v>נ_28_14_52_28</v>
      </c>
      <c r="AB990" s="293">
        <v>480.1248859814508</v>
      </c>
    </row>
    <row r="991" spans="13:28">
      <c r="M991" s="106">
        <v>66</v>
      </c>
      <c r="N991" s="106" t="s">
        <v>207</v>
      </c>
      <c r="O991" s="106">
        <v>28</v>
      </c>
      <c r="P991" s="106">
        <v>104</v>
      </c>
      <c r="Q991" s="106">
        <v>7</v>
      </c>
      <c r="R991" s="106" t="str">
        <f t="shared" si="31"/>
        <v>ז_28_7_104_66</v>
      </c>
      <c r="S991" s="293">
        <v>2196.2337127823039</v>
      </c>
      <c r="V991" s="106">
        <v>29</v>
      </c>
      <c r="W991" s="106" t="s">
        <v>208</v>
      </c>
      <c r="X991" s="106">
        <v>28</v>
      </c>
      <c r="Y991" s="106">
        <v>52</v>
      </c>
      <c r="Z991" s="106">
        <v>14</v>
      </c>
      <c r="AA991" s="106" t="str">
        <f t="shared" si="32"/>
        <v>נ_28_14_52_29</v>
      </c>
      <c r="AB991" s="293">
        <v>598.73050678316804</v>
      </c>
    </row>
    <row r="992" spans="13:28">
      <c r="M992" s="106">
        <v>20</v>
      </c>
      <c r="N992" s="106" t="s">
        <v>208</v>
      </c>
      <c r="O992" s="106">
        <v>28</v>
      </c>
      <c r="P992" s="106">
        <v>104</v>
      </c>
      <c r="Q992" s="106">
        <v>7</v>
      </c>
      <c r="R992" s="106" t="str">
        <f t="shared" si="31"/>
        <v>נ_28_7_104_20</v>
      </c>
      <c r="S992" s="293">
        <v>1411.7313177567501</v>
      </c>
      <c r="V992" s="106">
        <v>30</v>
      </c>
      <c r="W992" s="106" t="s">
        <v>208</v>
      </c>
      <c r="X992" s="106">
        <v>28</v>
      </c>
      <c r="Y992" s="106">
        <v>52</v>
      </c>
      <c r="Z992" s="106">
        <v>14</v>
      </c>
      <c r="AA992" s="106" t="str">
        <f t="shared" si="32"/>
        <v>נ_28_14_52_30</v>
      </c>
      <c r="AB992" s="293">
        <v>669.49454445214428</v>
      </c>
    </row>
    <row r="993" spans="13:28">
      <c r="M993" s="106">
        <v>21</v>
      </c>
      <c r="N993" s="106" t="s">
        <v>208</v>
      </c>
      <c r="O993" s="106">
        <v>28</v>
      </c>
      <c r="P993" s="106">
        <v>104</v>
      </c>
      <c r="Q993" s="106">
        <v>7</v>
      </c>
      <c r="R993" s="106" t="str">
        <f t="shared" si="31"/>
        <v>נ_28_7_104_21</v>
      </c>
      <c r="S993" s="293">
        <v>1457.0395111422865</v>
      </c>
      <c r="V993" s="106">
        <v>31</v>
      </c>
      <c r="W993" s="106" t="s">
        <v>208</v>
      </c>
      <c r="X993" s="106">
        <v>28</v>
      </c>
      <c r="Y993" s="106">
        <v>52</v>
      </c>
      <c r="Z993" s="106">
        <v>14</v>
      </c>
      <c r="AA993" s="106" t="str">
        <f t="shared" si="32"/>
        <v>נ_28_14_52_31</v>
      </c>
      <c r="AB993" s="293">
        <v>727.90934699632135</v>
      </c>
    </row>
    <row r="994" spans="13:28">
      <c r="M994" s="106">
        <v>22</v>
      </c>
      <c r="N994" s="106" t="s">
        <v>208</v>
      </c>
      <c r="O994" s="106">
        <v>28</v>
      </c>
      <c r="P994" s="106">
        <v>104</v>
      </c>
      <c r="Q994" s="106">
        <v>7</v>
      </c>
      <c r="R994" s="106" t="str">
        <f t="shared" si="31"/>
        <v>נ_28_7_104_22</v>
      </c>
      <c r="S994" s="293">
        <v>1504.6064972203442</v>
      </c>
      <c r="V994" s="106">
        <v>32</v>
      </c>
      <c r="W994" s="106" t="s">
        <v>208</v>
      </c>
      <c r="X994" s="106">
        <v>28</v>
      </c>
      <c r="Y994" s="106">
        <v>52</v>
      </c>
      <c r="Z994" s="106">
        <v>14</v>
      </c>
      <c r="AA994" s="106" t="str">
        <f t="shared" si="32"/>
        <v>נ_28_14_52_32</v>
      </c>
      <c r="AB994" s="293">
        <v>774.15175191890626</v>
      </c>
    </row>
    <row r="995" spans="13:28">
      <c r="M995" s="106">
        <v>23</v>
      </c>
      <c r="N995" s="106" t="s">
        <v>208</v>
      </c>
      <c r="O995" s="106">
        <v>28</v>
      </c>
      <c r="P995" s="106">
        <v>104</v>
      </c>
      <c r="Q995" s="106">
        <v>7</v>
      </c>
      <c r="R995" s="106" t="str">
        <f t="shared" si="31"/>
        <v>נ_28_7_104_23</v>
      </c>
      <c r="S995" s="293">
        <v>1552.8803156958863</v>
      </c>
      <c r="V995" s="106">
        <v>33</v>
      </c>
      <c r="W995" s="106" t="s">
        <v>208</v>
      </c>
      <c r="X995" s="106">
        <v>28</v>
      </c>
      <c r="Y995" s="106">
        <v>52</v>
      </c>
      <c r="Z995" s="106">
        <v>14</v>
      </c>
      <c r="AA995" s="106" t="str">
        <f t="shared" si="32"/>
        <v>נ_28_14_52_33</v>
      </c>
      <c r="AB995" s="293">
        <v>808.16808639906947</v>
      </c>
    </row>
    <row r="996" spans="13:28">
      <c r="M996" s="106">
        <v>24</v>
      </c>
      <c r="N996" s="106" t="s">
        <v>208</v>
      </c>
      <c r="O996" s="106">
        <v>28</v>
      </c>
      <c r="P996" s="106">
        <v>104</v>
      </c>
      <c r="Q996" s="106">
        <v>7</v>
      </c>
      <c r="R996" s="106" t="str">
        <f t="shared" si="31"/>
        <v>נ_28_7_104_24</v>
      </c>
      <c r="S996" s="293">
        <v>1600.8157608136175</v>
      </c>
      <c r="V996" s="106">
        <v>34</v>
      </c>
      <c r="W996" s="106" t="s">
        <v>208</v>
      </c>
      <c r="X996" s="106">
        <v>28</v>
      </c>
      <c r="Y996" s="106">
        <v>52</v>
      </c>
      <c r="Z996" s="106">
        <v>14</v>
      </c>
      <c r="AA996" s="106" t="str">
        <f t="shared" si="32"/>
        <v>נ_28_14_52_34</v>
      </c>
      <c r="AB996" s="293">
        <v>838.09838622956568</v>
      </c>
    </row>
    <row r="997" spans="13:28">
      <c r="M997" s="106">
        <v>25</v>
      </c>
      <c r="N997" s="106" t="s">
        <v>208</v>
      </c>
      <c r="O997" s="106">
        <v>28</v>
      </c>
      <c r="P997" s="106">
        <v>104</v>
      </c>
      <c r="Q997" s="106">
        <v>7</v>
      </c>
      <c r="R997" s="106" t="str">
        <f t="shared" si="31"/>
        <v>נ_28_7_104_25</v>
      </c>
      <c r="S997" s="293">
        <v>1649.8281637911207</v>
      </c>
      <c r="V997" s="106">
        <v>35</v>
      </c>
      <c r="W997" s="106" t="s">
        <v>208</v>
      </c>
      <c r="X997" s="106">
        <v>28</v>
      </c>
      <c r="Y997" s="106">
        <v>52</v>
      </c>
      <c r="Z997" s="106">
        <v>14</v>
      </c>
      <c r="AA997" s="106" t="str">
        <f t="shared" si="32"/>
        <v>נ_28_14_52_35</v>
      </c>
      <c r="AB997" s="293">
        <v>872.82369761594919</v>
      </c>
    </row>
    <row r="998" spans="13:28">
      <c r="M998" s="106">
        <v>26</v>
      </c>
      <c r="N998" s="106" t="s">
        <v>208</v>
      </c>
      <c r="O998" s="106">
        <v>28</v>
      </c>
      <c r="P998" s="106">
        <v>104</v>
      </c>
      <c r="Q998" s="106">
        <v>7</v>
      </c>
      <c r="R998" s="106" t="str">
        <f t="shared" si="31"/>
        <v>נ_28_7_104_26</v>
      </c>
      <c r="S998" s="293">
        <v>1696.3176311123291</v>
      </c>
      <c r="V998" s="106">
        <v>36</v>
      </c>
      <c r="W998" s="106" t="s">
        <v>208</v>
      </c>
      <c r="X998" s="106">
        <v>28</v>
      </c>
      <c r="Y998" s="106">
        <v>52</v>
      </c>
      <c r="Z998" s="106">
        <v>14</v>
      </c>
      <c r="AA998" s="106" t="str">
        <f t="shared" si="32"/>
        <v>נ_28_14_52_36</v>
      </c>
      <c r="AB998" s="293">
        <v>903.01898942499065</v>
      </c>
    </row>
    <row r="999" spans="13:28">
      <c r="M999" s="106">
        <v>27</v>
      </c>
      <c r="N999" s="106" t="s">
        <v>208</v>
      </c>
      <c r="O999" s="106">
        <v>28</v>
      </c>
      <c r="P999" s="106">
        <v>104</v>
      </c>
      <c r="Q999" s="106">
        <v>7</v>
      </c>
      <c r="R999" s="106" t="str">
        <f t="shared" si="31"/>
        <v>נ_28_7_104_27</v>
      </c>
      <c r="S999" s="293">
        <v>1743.7940162015293</v>
      </c>
      <c r="V999" s="106">
        <v>37</v>
      </c>
      <c r="W999" s="106" t="s">
        <v>208</v>
      </c>
      <c r="X999" s="106">
        <v>28</v>
      </c>
      <c r="Y999" s="106">
        <v>52</v>
      </c>
      <c r="Z999" s="106">
        <v>14</v>
      </c>
      <c r="AA999" s="106" t="str">
        <f t="shared" si="32"/>
        <v>נ_28_14_52_37</v>
      </c>
      <c r="AB999" s="293">
        <v>937.92784096544301</v>
      </c>
    </row>
    <row r="1000" spans="13:28">
      <c r="M1000" s="106">
        <v>28</v>
      </c>
      <c r="N1000" s="106" t="s">
        <v>208</v>
      </c>
      <c r="O1000" s="106">
        <v>28</v>
      </c>
      <c r="P1000" s="106">
        <v>104</v>
      </c>
      <c r="Q1000" s="106">
        <v>7</v>
      </c>
      <c r="R1000" s="106" t="str">
        <f t="shared" si="31"/>
        <v>נ_28_7_104_28</v>
      </c>
      <c r="S1000" s="293">
        <v>1789.3715737918965</v>
      </c>
      <c r="V1000" s="106">
        <v>38</v>
      </c>
      <c r="W1000" s="106" t="s">
        <v>208</v>
      </c>
      <c r="X1000" s="106">
        <v>28</v>
      </c>
      <c r="Y1000" s="106">
        <v>52</v>
      </c>
      <c r="Z1000" s="106">
        <v>14</v>
      </c>
      <c r="AA1000" s="106" t="str">
        <f t="shared" si="32"/>
        <v>נ_28_14_52_38</v>
      </c>
      <c r="AB1000" s="293">
        <v>956.56731892911637</v>
      </c>
    </row>
    <row r="1001" spans="13:28">
      <c r="M1001" s="106">
        <v>29</v>
      </c>
      <c r="N1001" s="106" t="s">
        <v>208</v>
      </c>
      <c r="O1001" s="106">
        <v>28</v>
      </c>
      <c r="P1001" s="106">
        <v>104</v>
      </c>
      <c r="Q1001" s="106">
        <v>7</v>
      </c>
      <c r="R1001" s="106" t="str">
        <f t="shared" si="31"/>
        <v>נ_28_7_104_29</v>
      </c>
      <c r="S1001" s="293">
        <v>1836.1798156507143</v>
      </c>
      <c r="V1001" s="106">
        <v>39</v>
      </c>
      <c r="W1001" s="106" t="s">
        <v>208</v>
      </c>
      <c r="X1001" s="106">
        <v>28</v>
      </c>
      <c r="Y1001" s="106">
        <v>52</v>
      </c>
      <c r="Z1001" s="106">
        <v>14</v>
      </c>
      <c r="AA1001" s="106" t="str">
        <f t="shared" si="32"/>
        <v>נ_28_14_52_39</v>
      </c>
      <c r="AB1001" s="293">
        <v>980.89815683241727</v>
      </c>
    </row>
    <row r="1002" spans="13:28">
      <c r="M1002" s="106">
        <v>30</v>
      </c>
      <c r="N1002" s="106" t="s">
        <v>208</v>
      </c>
      <c r="O1002" s="106">
        <v>28</v>
      </c>
      <c r="P1002" s="106">
        <v>104</v>
      </c>
      <c r="Q1002" s="106">
        <v>7</v>
      </c>
      <c r="R1002" s="106" t="str">
        <f t="shared" si="31"/>
        <v>נ_28_7_104_30</v>
      </c>
      <c r="S1002" s="293">
        <v>1878.6567028278232</v>
      </c>
      <c r="V1002" s="106">
        <v>40</v>
      </c>
      <c r="W1002" s="106" t="s">
        <v>208</v>
      </c>
      <c r="X1002" s="106">
        <v>28</v>
      </c>
      <c r="Y1002" s="106">
        <v>52</v>
      </c>
      <c r="Z1002" s="106">
        <v>14</v>
      </c>
      <c r="AA1002" s="106" t="str">
        <f t="shared" si="32"/>
        <v>נ_28_14_52_40</v>
      </c>
      <c r="AB1002" s="293">
        <v>1002.7330754739153</v>
      </c>
    </row>
    <row r="1003" spans="13:28">
      <c r="M1003" s="106">
        <v>31</v>
      </c>
      <c r="N1003" s="106" t="s">
        <v>208</v>
      </c>
      <c r="O1003" s="106">
        <v>28</v>
      </c>
      <c r="P1003" s="106">
        <v>104</v>
      </c>
      <c r="Q1003" s="106">
        <v>7</v>
      </c>
      <c r="R1003" s="106" t="str">
        <f t="shared" si="31"/>
        <v>נ_28_7_104_31</v>
      </c>
      <c r="S1003" s="293">
        <v>1919.3465143831927</v>
      </c>
      <c r="V1003" s="106">
        <v>41</v>
      </c>
      <c r="W1003" s="106" t="s">
        <v>208</v>
      </c>
      <c r="X1003" s="106">
        <v>28</v>
      </c>
      <c r="Y1003" s="106">
        <v>52</v>
      </c>
      <c r="Z1003" s="106">
        <v>14</v>
      </c>
      <c r="AA1003" s="106" t="str">
        <f t="shared" si="32"/>
        <v>נ_28_14_52_41</v>
      </c>
      <c r="AB1003" s="293">
        <v>1025.6394190928556</v>
      </c>
    </row>
    <row r="1004" spans="13:28">
      <c r="M1004" s="106">
        <v>32</v>
      </c>
      <c r="N1004" s="106" t="s">
        <v>208</v>
      </c>
      <c r="O1004" s="106">
        <v>28</v>
      </c>
      <c r="P1004" s="106">
        <v>104</v>
      </c>
      <c r="Q1004" s="106">
        <v>7</v>
      </c>
      <c r="R1004" s="106" t="str">
        <f t="shared" si="31"/>
        <v>נ_28_7_104_32</v>
      </c>
      <c r="S1004" s="293">
        <v>1958.8948280012989</v>
      </c>
      <c r="V1004" s="106">
        <v>42</v>
      </c>
      <c r="W1004" s="106" t="s">
        <v>208</v>
      </c>
      <c r="X1004" s="106">
        <v>28</v>
      </c>
      <c r="Y1004" s="106">
        <v>52</v>
      </c>
      <c r="Z1004" s="106">
        <v>14</v>
      </c>
      <c r="AA1004" s="106" t="str">
        <f t="shared" si="32"/>
        <v>נ_28_14_52_42</v>
      </c>
      <c r="AB1004" s="293">
        <v>1025.320931092481</v>
      </c>
    </row>
    <row r="1005" spans="13:28">
      <c r="M1005" s="106">
        <v>33</v>
      </c>
      <c r="N1005" s="106" t="s">
        <v>208</v>
      </c>
      <c r="O1005" s="106">
        <v>28</v>
      </c>
      <c r="P1005" s="106">
        <v>104</v>
      </c>
      <c r="Q1005" s="106">
        <v>7</v>
      </c>
      <c r="R1005" s="106" t="str">
        <f t="shared" si="31"/>
        <v>נ_28_7_104_33</v>
      </c>
      <c r="S1005" s="293">
        <v>1998.0092897480151</v>
      </c>
      <c r="V1005" s="106">
        <v>43</v>
      </c>
      <c r="W1005" s="106" t="s">
        <v>208</v>
      </c>
      <c r="X1005" s="106">
        <v>28</v>
      </c>
      <c r="Y1005" s="106">
        <v>52</v>
      </c>
      <c r="Z1005" s="106">
        <v>14</v>
      </c>
      <c r="AA1005" s="106" t="str">
        <f t="shared" si="32"/>
        <v>נ_28_14_52_43</v>
      </c>
      <c r="AB1005" s="293">
        <v>1058.6561669534722</v>
      </c>
    </row>
    <row r="1006" spans="13:28">
      <c r="M1006" s="106">
        <v>34</v>
      </c>
      <c r="N1006" s="106" t="s">
        <v>208</v>
      </c>
      <c r="O1006" s="106">
        <v>28</v>
      </c>
      <c r="P1006" s="106">
        <v>104</v>
      </c>
      <c r="Q1006" s="106">
        <v>7</v>
      </c>
      <c r="R1006" s="106" t="str">
        <f t="shared" si="31"/>
        <v>נ_28_7_104_34</v>
      </c>
      <c r="S1006" s="293">
        <v>2037.4791465465091</v>
      </c>
      <c r="V1006" s="106">
        <v>44</v>
      </c>
      <c r="W1006" s="106" t="s">
        <v>208</v>
      </c>
      <c r="X1006" s="106">
        <v>28</v>
      </c>
      <c r="Y1006" s="106">
        <v>52</v>
      </c>
      <c r="Z1006" s="106">
        <v>14</v>
      </c>
      <c r="AA1006" s="106" t="str">
        <f t="shared" si="32"/>
        <v>נ_28_14_52_44</v>
      </c>
      <c r="AB1006" s="293">
        <v>1092.9681652299828</v>
      </c>
    </row>
    <row r="1007" spans="13:28">
      <c r="M1007" s="106">
        <v>35</v>
      </c>
      <c r="N1007" s="106" t="s">
        <v>208</v>
      </c>
      <c r="O1007" s="106">
        <v>28</v>
      </c>
      <c r="P1007" s="106">
        <v>104</v>
      </c>
      <c r="Q1007" s="106">
        <v>7</v>
      </c>
      <c r="R1007" s="106" t="str">
        <f t="shared" si="31"/>
        <v>נ_28_7_104_35</v>
      </c>
      <c r="S1007" s="293">
        <v>2077.6488871940405</v>
      </c>
      <c r="V1007" s="106">
        <v>45</v>
      </c>
      <c r="W1007" s="106" t="s">
        <v>208</v>
      </c>
      <c r="X1007" s="106">
        <v>28</v>
      </c>
      <c r="Y1007" s="106">
        <v>52</v>
      </c>
      <c r="Z1007" s="106">
        <v>14</v>
      </c>
      <c r="AA1007" s="106" t="str">
        <f t="shared" si="32"/>
        <v>נ_28_14_52_45</v>
      </c>
      <c r="AB1007" s="293">
        <v>1124.476860312785</v>
      </c>
    </row>
    <row r="1008" spans="13:28">
      <c r="M1008" s="106">
        <v>36</v>
      </c>
      <c r="N1008" s="106" t="s">
        <v>208</v>
      </c>
      <c r="O1008" s="106">
        <v>28</v>
      </c>
      <c r="P1008" s="106">
        <v>104</v>
      </c>
      <c r="Q1008" s="106">
        <v>7</v>
      </c>
      <c r="R1008" s="106" t="str">
        <f t="shared" si="31"/>
        <v>נ_28_7_104_36</v>
      </c>
      <c r="S1008" s="293">
        <v>2118.3097546809454</v>
      </c>
      <c r="V1008" s="106">
        <v>46</v>
      </c>
      <c r="W1008" s="106" t="s">
        <v>208</v>
      </c>
      <c r="X1008" s="106">
        <v>28</v>
      </c>
      <c r="Y1008" s="106">
        <v>52</v>
      </c>
      <c r="Z1008" s="106">
        <v>14</v>
      </c>
      <c r="AA1008" s="106" t="str">
        <f t="shared" si="32"/>
        <v>נ_28_14_52_46</v>
      </c>
      <c r="AB1008" s="293">
        <v>1191.4284364304942</v>
      </c>
    </row>
    <row r="1009" spans="13:28">
      <c r="M1009" s="106">
        <v>37</v>
      </c>
      <c r="N1009" s="106" t="s">
        <v>208</v>
      </c>
      <c r="O1009" s="106">
        <v>28</v>
      </c>
      <c r="P1009" s="106">
        <v>104</v>
      </c>
      <c r="Q1009" s="106">
        <v>7</v>
      </c>
      <c r="R1009" s="106" t="str">
        <f t="shared" si="31"/>
        <v>נ_28_7_104_37</v>
      </c>
      <c r="S1009" s="293">
        <v>2159.8610100521755</v>
      </c>
      <c r="V1009" s="106">
        <v>47</v>
      </c>
      <c r="W1009" s="106" t="s">
        <v>208</v>
      </c>
      <c r="X1009" s="106">
        <v>28</v>
      </c>
      <c r="Y1009" s="106">
        <v>52</v>
      </c>
      <c r="Z1009" s="106">
        <v>14</v>
      </c>
      <c r="AA1009" s="106" t="str">
        <f t="shared" si="32"/>
        <v>נ_28_14_52_47</v>
      </c>
      <c r="AB1009" s="293">
        <v>1261.4457773156437</v>
      </c>
    </row>
    <row r="1010" spans="13:28">
      <c r="M1010" s="106">
        <v>38</v>
      </c>
      <c r="N1010" s="106" t="s">
        <v>208</v>
      </c>
      <c r="O1010" s="106">
        <v>28</v>
      </c>
      <c r="P1010" s="106">
        <v>104</v>
      </c>
      <c r="Q1010" s="106">
        <v>7</v>
      </c>
      <c r="R1010" s="106" t="str">
        <f t="shared" si="31"/>
        <v>נ_28_7_104_38</v>
      </c>
      <c r="S1010" s="293">
        <v>2202.1048464427631</v>
      </c>
      <c r="V1010" s="106">
        <v>48</v>
      </c>
      <c r="W1010" s="106" t="s">
        <v>208</v>
      </c>
      <c r="X1010" s="106">
        <v>28</v>
      </c>
      <c r="Y1010" s="106">
        <v>52</v>
      </c>
      <c r="Z1010" s="106">
        <v>14</v>
      </c>
      <c r="AA1010" s="106" t="str">
        <f t="shared" si="32"/>
        <v>נ_28_14_52_48</v>
      </c>
      <c r="AB1010" s="293">
        <v>1288.0967989482945</v>
      </c>
    </row>
    <row r="1011" spans="13:28">
      <c r="M1011" s="106">
        <v>39</v>
      </c>
      <c r="N1011" s="106" t="s">
        <v>208</v>
      </c>
      <c r="O1011" s="106">
        <v>28</v>
      </c>
      <c r="P1011" s="106">
        <v>104</v>
      </c>
      <c r="Q1011" s="106">
        <v>7</v>
      </c>
      <c r="R1011" s="106" t="str">
        <f t="shared" si="31"/>
        <v>נ_28_7_104_39</v>
      </c>
      <c r="S1011" s="293">
        <v>2246.3061721682179</v>
      </c>
      <c r="V1011" s="106">
        <v>49</v>
      </c>
      <c r="W1011" s="106" t="s">
        <v>208</v>
      </c>
      <c r="X1011" s="106">
        <v>28</v>
      </c>
      <c r="Y1011" s="106">
        <v>52</v>
      </c>
      <c r="Z1011" s="106">
        <v>14</v>
      </c>
      <c r="AA1011" s="106" t="str">
        <f t="shared" si="32"/>
        <v>נ_28_14_52_49</v>
      </c>
      <c r="AB1011" s="293">
        <v>1298.9020856307513</v>
      </c>
    </row>
    <row r="1012" spans="13:28">
      <c r="M1012" s="106">
        <v>40</v>
      </c>
      <c r="N1012" s="106" t="s">
        <v>208</v>
      </c>
      <c r="O1012" s="106">
        <v>28</v>
      </c>
      <c r="P1012" s="106">
        <v>104</v>
      </c>
      <c r="Q1012" s="106">
        <v>7</v>
      </c>
      <c r="R1012" s="106" t="str">
        <f t="shared" si="31"/>
        <v>נ_28_7_104_40</v>
      </c>
      <c r="S1012" s="293">
        <v>2292.2898127521617</v>
      </c>
      <c r="V1012" s="106">
        <v>50</v>
      </c>
      <c r="W1012" s="106" t="s">
        <v>208</v>
      </c>
      <c r="X1012" s="106">
        <v>28</v>
      </c>
      <c r="Y1012" s="106">
        <v>52</v>
      </c>
      <c r="Z1012" s="106">
        <v>14</v>
      </c>
      <c r="AA1012" s="106" t="str">
        <f t="shared" si="32"/>
        <v>נ_28_14_52_50</v>
      </c>
      <c r="AB1012" s="293">
        <v>1320.2812310427612</v>
      </c>
    </row>
    <row r="1013" spans="13:28">
      <c r="M1013" s="106">
        <v>41</v>
      </c>
      <c r="N1013" s="106" t="s">
        <v>208</v>
      </c>
      <c r="O1013" s="106">
        <v>28</v>
      </c>
      <c r="P1013" s="106">
        <v>104</v>
      </c>
      <c r="Q1013" s="106">
        <v>7</v>
      </c>
      <c r="R1013" s="106" t="str">
        <f t="shared" si="31"/>
        <v>נ_28_7_104_41</v>
      </c>
      <c r="S1013" s="293">
        <v>2340.4684746436733</v>
      </c>
      <c r="V1013" s="106">
        <v>51</v>
      </c>
      <c r="W1013" s="106" t="s">
        <v>208</v>
      </c>
      <c r="X1013" s="106">
        <v>28</v>
      </c>
      <c r="Y1013" s="106">
        <v>52</v>
      </c>
      <c r="Z1013" s="106">
        <v>14</v>
      </c>
      <c r="AA1013" s="106" t="str">
        <f t="shared" si="32"/>
        <v>נ_28_14_52_51</v>
      </c>
      <c r="AB1013" s="293">
        <v>1322.3634606804781</v>
      </c>
    </row>
    <row r="1014" spans="13:28">
      <c r="M1014" s="106">
        <v>42</v>
      </c>
      <c r="N1014" s="106" t="s">
        <v>208</v>
      </c>
      <c r="O1014" s="106">
        <v>28</v>
      </c>
      <c r="P1014" s="106">
        <v>104</v>
      </c>
      <c r="Q1014" s="106">
        <v>7</v>
      </c>
      <c r="R1014" s="106" t="str">
        <f t="shared" si="31"/>
        <v>נ_28_7_104_42</v>
      </c>
      <c r="S1014" s="293">
        <v>2390.3133175942266</v>
      </c>
      <c r="V1014" s="106">
        <v>52</v>
      </c>
      <c r="W1014" s="106" t="s">
        <v>208</v>
      </c>
      <c r="X1014" s="106">
        <v>28</v>
      </c>
      <c r="Y1014" s="106">
        <v>52</v>
      </c>
      <c r="Z1014" s="106">
        <v>14</v>
      </c>
      <c r="AA1014" s="106" t="str">
        <f t="shared" si="32"/>
        <v>נ_28_14_52_52</v>
      </c>
      <c r="AB1014" s="293">
        <v>1378.0882383615901</v>
      </c>
    </row>
    <row r="1015" spans="13:28">
      <c r="M1015" s="106">
        <v>43</v>
      </c>
      <c r="N1015" s="106" t="s">
        <v>208</v>
      </c>
      <c r="O1015" s="106">
        <v>28</v>
      </c>
      <c r="P1015" s="106">
        <v>104</v>
      </c>
      <c r="Q1015" s="106">
        <v>7</v>
      </c>
      <c r="R1015" s="106" t="str">
        <f t="shared" si="31"/>
        <v>נ_28_7_104_43</v>
      </c>
      <c r="S1015" s="293">
        <v>2443.8765620315544</v>
      </c>
      <c r="V1015" s="106">
        <v>53</v>
      </c>
      <c r="W1015" s="106" t="s">
        <v>208</v>
      </c>
      <c r="X1015" s="106">
        <v>28</v>
      </c>
      <c r="Y1015" s="106">
        <v>52</v>
      </c>
      <c r="Z1015" s="106">
        <v>14</v>
      </c>
      <c r="AA1015" s="106" t="str">
        <f t="shared" si="32"/>
        <v>נ_28_14_52_53</v>
      </c>
      <c r="AB1015" s="293">
        <v>1431.5501186757529</v>
      </c>
    </row>
    <row r="1016" spans="13:28">
      <c r="M1016" s="106">
        <v>44</v>
      </c>
      <c r="N1016" s="106" t="s">
        <v>208</v>
      </c>
      <c r="O1016" s="106">
        <v>28</v>
      </c>
      <c r="P1016" s="106">
        <v>104</v>
      </c>
      <c r="Q1016" s="106">
        <v>7</v>
      </c>
      <c r="R1016" s="106" t="str">
        <f t="shared" si="31"/>
        <v>נ_28_7_104_44</v>
      </c>
      <c r="S1016" s="293">
        <v>2498.815372216025</v>
      </c>
      <c r="V1016" s="106">
        <v>54</v>
      </c>
      <c r="W1016" s="106" t="s">
        <v>208</v>
      </c>
      <c r="X1016" s="106">
        <v>28</v>
      </c>
      <c r="Y1016" s="106">
        <v>52</v>
      </c>
      <c r="Z1016" s="106">
        <v>14</v>
      </c>
      <c r="AA1016" s="106" t="str">
        <f t="shared" si="32"/>
        <v>נ_28_14_52_54</v>
      </c>
      <c r="AB1016" s="293">
        <v>1481.8570549701458</v>
      </c>
    </row>
    <row r="1017" spans="13:28">
      <c r="M1017" s="106">
        <v>45</v>
      </c>
      <c r="N1017" s="106" t="s">
        <v>208</v>
      </c>
      <c r="O1017" s="106">
        <v>28</v>
      </c>
      <c r="P1017" s="106">
        <v>104</v>
      </c>
      <c r="Q1017" s="106">
        <v>7</v>
      </c>
      <c r="R1017" s="106" t="str">
        <f t="shared" si="31"/>
        <v>נ_28_7_104_45</v>
      </c>
      <c r="S1017" s="293">
        <v>2555.194332316325</v>
      </c>
      <c r="V1017" s="106">
        <v>55</v>
      </c>
      <c r="W1017" s="106" t="s">
        <v>208</v>
      </c>
      <c r="X1017" s="106">
        <v>28</v>
      </c>
      <c r="Y1017" s="106">
        <v>52</v>
      </c>
      <c r="Z1017" s="106">
        <v>14</v>
      </c>
      <c r="AA1017" s="106" t="str">
        <f t="shared" si="32"/>
        <v>נ_28_14_52_55</v>
      </c>
      <c r="AB1017" s="293">
        <v>1590.555273298645</v>
      </c>
    </row>
    <row r="1018" spans="13:28">
      <c r="M1018" s="106">
        <v>46</v>
      </c>
      <c r="N1018" s="106" t="s">
        <v>208</v>
      </c>
      <c r="O1018" s="106">
        <v>28</v>
      </c>
      <c r="P1018" s="106">
        <v>104</v>
      </c>
      <c r="Q1018" s="106">
        <v>7</v>
      </c>
      <c r="R1018" s="106" t="str">
        <f t="shared" si="31"/>
        <v>נ_28_7_104_46</v>
      </c>
      <c r="S1018" s="293">
        <v>2613.4339872617388</v>
      </c>
      <c r="V1018" s="106">
        <v>56</v>
      </c>
      <c r="W1018" s="106" t="s">
        <v>208</v>
      </c>
      <c r="X1018" s="106">
        <v>28</v>
      </c>
      <c r="Y1018" s="106">
        <v>52</v>
      </c>
      <c r="Z1018" s="106">
        <v>14</v>
      </c>
      <c r="AA1018" s="106" t="str">
        <f t="shared" si="32"/>
        <v>נ_28_14_52_56</v>
      </c>
      <c r="AB1018" s="293">
        <v>1661.1032128462971</v>
      </c>
    </row>
    <row r="1019" spans="13:28">
      <c r="M1019" s="106">
        <v>47</v>
      </c>
      <c r="N1019" s="106" t="s">
        <v>208</v>
      </c>
      <c r="O1019" s="106">
        <v>28</v>
      </c>
      <c r="P1019" s="106">
        <v>104</v>
      </c>
      <c r="Q1019" s="106">
        <v>7</v>
      </c>
      <c r="R1019" s="106" t="str">
        <f t="shared" si="31"/>
        <v>נ_28_7_104_47</v>
      </c>
      <c r="S1019" s="293">
        <v>2670.3806084344019</v>
      </c>
      <c r="V1019" s="106">
        <v>57</v>
      </c>
      <c r="W1019" s="106" t="s">
        <v>208</v>
      </c>
      <c r="X1019" s="106">
        <v>28</v>
      </c>
      <c r="Y1019" s="106">
        <v>52</v>
      </c>
      <c r="Z1019" s="106">
        <v>14</v>
      </c>
      <c r="AA1019" s="106" t="str">
        <f t="shared" si="32"/>
        <v>נ_28_14_52_57</v>
      </c>
      <c r="AB1019" s="293">
        <v>1813.8594439808953</v>
      </c>
    </row>
    <row r="1020" spans="13:28">
      <c r="M1020" s="106">
        <v>48</v>
      </c>
      <c r="N1020" s="106" t="s">
        <v>208</v>
      </c>
      <c r="O1020" s="106">
        <v>28</v>
      </c>
      <c r="P1020" s="106">
        <v>104</v>
      </c>
      <c r="Q1020" s="106">
        <v>7</v>
      </c>
      <c r="R1020" s="106" t="str">
        <f t="shared" si="31"/>
        <v>נ_28_7_104_48</v>
      </c>
      <c r="S1020" s="293">
        <v>2725.4401303254649</v>
      </c>
      <c r="V1020" s="106">
        <v>58</v>
      </c>
      <c r="W1020" s="106" t="s">
        <v>208</v>
      </c>
      <c r="X1020" s="106">
        <v>28</v>
      </c>
      <c r="Y1020" s="106">
        <v>52</v>
      </c>
      <c r="Z1020" s="106">
        <v>14</v>
      </c>
      <c r="AA1020" s="106" t="str">
        <f t="shared" si="32"/>
        <v>נ_28_14_52_58</v>
      </c>
      <c r="AB1020" s="293">
        <v>1961.1331661198053</v>
      </c>
    </row>
    <row r="1021" spans="13:28">
      <c r="M1021" s="106">
        <v>49</v>
      </c>
      <c r="N1021" s="106" t="s">
        <v>208</v>
      </c>
      <c r="O1021" s="106">
        <v>28</v>
      </c>
      <c r="P1021" s="106">
        <v>104</v>
      </c>
      <c r="Q1021" s="106">
        <v>7</v>
      </c>
      <c r="R1021" s="106" t="str">
        <f t="shared" si="31"/>
        <v>נ_28_7_104_49</v>
      </c>
      <c r="S1021" s="293">
        <v>2782.7971795997796</v>
      </c>
      <c r="V1021" s="106">
        <v>59</v>
      </c>
      <c r="W1021" s="106" t="s">
        <v>208</v>
      </c>
      <c r="X1021" s="106">
        <v>28</v>
      </c>
      <c r="Y1021" s="106">
        <v>52</v>
      </c>
      <c r="Z1021" s="106">
        <v>14</v>
      </c>
      <c r="AA1021" s="106" t="str">
        <f t="shared" si="32"/>
        <v>נ_28_14_52_59</v>
      </c>
      <c r="AB1021" s="293">
        <v>1929.1311049588717</v>
      </c>
    </row>
    <row r="1022" spans="13:28">
      <c r="M1022" s="106">
        <v>50</v>
      </c>
      <c r="N1022" s="106" t="s">
        <v>208</v>
      </c>
      <c r="O1022" s="106">
        <v>28</v>
      </c>
      <c r="P1022" s="106">
        <v>104</v>
      </c>
      <c r="Q1022" s="106">
        <v>7</v>
      </c>
      <c r="R1022" s="106" t="str">
        <f t="shared" si="31"/>
        <v>נ_28_7_104_50</v>
      </c>
      <c r="S1022" s="293">
        <v>2844.5825048896113</v>
      </c>
      <c r="V1022" s="106">
        <v>60</v>
      </c>
      <c r="W1022" s="106" t="s">
        <v>208</v>
      </c>
      <c r="X1022" s="106">
        <v>28</v>
      </c>
      <c r="Y1022" s="106">
        <v>52</v>
      </c>
      <c r="Z1022" s="106">
        <v>14</v>
      </c>
      <c r="AA1022" s="106" t="str">
        <f t="shared" si="32"/>
        <v>נ_28_14_52_60</v>
      </c>
      <c r="AB1022" s="293">
        <v>2036.3842480289832</v>
      </c>
    </row>
    <row r="1023" spans="13:28">
      <c r="M1023" s="106">
        <v>51</v>
      </c>
      <c r="N1023" s="106" t="s">
        <v>208</v>
      </c>
      <c r="O1023" s="106">
        <v>28</v>
      </c>
      <c r="P1023" s="106">
        <v>104</v>
      </c>
      <c r="Q1023" s="106">
        <v>7</v>
      </c>
      <c r="R1023" s="106" t="str">
        <f t="shared" si="31"/>
        <v>נ_28_7_104_51</v>
      </c>
      <c r="S1023" s="293">
        <v>2910.3420902597582</v>
      </c>
      <c r="V1023" s="106">
        <v>61</v>
      </c>
      <c r="W1023" s="106" t="s">
        <v>208</v>
      </c>
      <c r="X1023" s="106">
        <v>28</v>
      </c>
      <c r="Y1023" s="106">
        <v>52</v>
      </c>
      <c r="Z1023" s="106">
        <v>14</v>
      </c>
      <c r="AA1023" s="106" t="str">
        <f t="shared" si="32"/>
        <v>נ_28_14_52_61</v>
      </c>
      <c r="AB1023" s="293">
        <v>2105.2352971444075</v>
      </c>
    </row>
    <row r="1024" spans="13:28">
      <c r="M1024" s="106">
        <v>52</v>
      </c>
      <c r="N1024" s="106" t="s">
        <v>208</v>
      </c>
      <c r="O1024" s="106">
        <v>28</v>
      </c>
      <c r="P1024" s="106">
        <v>104</v>
      </c>
      <c r="Q1024" s="106">
        <v>7</v>
      </c>
      <c r="R1024" s="106" t="str">
        <f t="shared" si="31"/>
        <v>נ_28_7_104_52</v>
      </c>
      <c r="S1024" s="293">
        <v>2983.2624061249912</v>
      </c>
      <c r="V1024" s="106">
        <v>62</v>
      </c>
      <c r="W1024" s="106" t="s">
        <v>208</v>
      </c>
      <c r="X1024" s="106">
        <v>28</v>
      </c>
      <c r="Y1024" s="106">
        <v>52</v>
      </c>
      <c r="Z1024" s="106">
        <v>14</v>
      </c>
      <c r="AA1024" s="106" t="str">
        <f t="shared" si="32"/>
        <v>נ_28_14_52_62</v>
      </c>
      <c r="AB1024" s="293">
        <v>2164.6706095784598</v>
      </c>
    </row>
    <row r="1025" spans="13:28">
      <c r="M1025" s="106">
        <v>53</v>
      </c>
      <c r="N1025" s="106" t="s">
        <v>208</v>
      </c>
      <c r="O1025" s="106">
        <v>28</v>
      </c>
      <c r="P1025" s="106">
        <v>104</v>
      </c>
      <c r="Q1025" s="106">
        <v>7</v>
      </c>
      <c r="R1025" s="106" t="str">
        <f t="shared" si="31"/>
        <v>נ_28_7_104_53</v>
      </c>
      <c r="S1025" s="293">
        <v>3057.6077317797717</v>
      </c>
      <c r="V1025" s="106">
        <v>63</v>
      </c>
      <c r="W1025" s="106" t="s">
        <v>208</v>
      </c>
      <c r="X1025" s="106">
        <v>28</v>
      </c>
      <c r="Y1025" s="106">
        <v>52</v>
      </c>
      <c r="Z1025" s="106">
        <v>14</v>
      </c>
      <c r="AA1025" s="106" t="str">
        <f t="shared" si="32"/>
        <v>נ_28_14_52_63</v>
      </c>
      <c r="AB1025" s="293">
        <v>2193.4944024411034</v>
      </c>
    </row>
    <row r="1026" spans="13:28">
      <c r="M1026" s="106">
        <v>54</v>
      </c>
      <c r="N1026" s="106" t="s">
        <v>208</v>
      </c>
      <c r="O1026" s="106">
        <v>28</v>
      </c>
      <c r="P1026" s="106">
        <v>104</v>
      </c>
      <c r="Q1026" s="106">
        <v>7</v>
      </c>
      <c r="R1026" s="106" t="str">
        <f t="shared" si="31"/>
        <v>נ_28_7_104_54</v>
      </c>
      <c r="S1026" s="293">
        <v>3133.9237240192597</v>
      </c>
      <c r="V1026" s="106">
        <v>64</v>
      </c>
      <c r="W1026" s="106" t="s">
        <v>208</v>
      </c>
      <c r="X1026" s="106">
        <v>28</v>
      </c>
      <c r="Y1026" s="106">
        <v>52</v>
      </c>
      <c r="Z1026" s="106">
        <v>14</v>
      </c>
      <c r="AA1026" s="106" t="str">
        <f t="shared" si="32"/>
        <v>נ_28_14_52_64</v>
      </c>
      <c r="AB1026" s="293">
        <v>2267.9399440009415</v>
      </c>
    </row>
    <row r="1027" spans="13:28">
      <c r="M1027" s="106">
        <v>55</v>
      </c>
      <c r="N1027" s="106" t="s">
        <v>208</v>
      </c>
      <c r="O1027" s="106">
        <v>28</v>
      </c>
      <c r="P1027" s="106">
        <v>104</v>
      </c>
      <c r="Q1027" s="106">
        <v>7</v>
      </c>
      <c r="R1027" s="106" t="str">
        <f t="shared" si="31"/>
        <v>נ_28_7_104_55</v>
      </c>
      <c r="S1027" s="293">
        <v>3213.0779717936402</v>
      </c>
      <c r="V1027" s="106">
        <v>65</v>
      </c>
      <c r="W1027" s="106" t="s">
        <v>208</v>
      </c>
      <c r="X1027" s="106">
        <v>28</v>
      </c>
      <c r="Y1027" s="106">
        <v>52</v>
      </c>
      <c r="Z1027" s="106">
        <v>14</v>
      </c>
      <c r="AA1027" s="106" t="str">
        <f t="shared" si="32"/>
        <v>נ_28_14_52_65</v>
      </c>
      <c r="AB1027" s="293">
        <v>2868.4102528836788</v>
      </c>
    </row>
    <row r="1028" spans="13:28">
      <c r="M1028" s="106">
        <v>56</v>
      </c>
      <c r="N1028" s="106" t="s">
        <v>208</v>
      </c>
      <c r="O1028" s="106">
        <v>28</v>
      </c>
      <c r="P1028" s="106">
        <v>104</v>
      </c>
      <c r="Q1028" s="106">
        <v>7</v>
      </c>
      <c r="R1028" s="106" t="str">
        <f t="shared" si="31"/>
        <v>נ_28_7_104_56</v>
      </c>
      <c r="S1028" s="293">
        <v>3285.72159095405</v>
      </c>
      <c r="V1028" s="106">
        <v>66</v>
      </c>
      <c r="W1028" s="106" t="s">
        <v>208</v>
      </c>
      <c r="X1028" s="106">
        <v>28</v>
      </c>
      <c r="Y1028" s="106">
        <v>52</v>
      </c>
      <c r="Z1028" s="106">
        <v>14</v>
      </c>
      <c r="AA1028" s="106" t="str">
        <f t="shared" si="32"/>
        <v>נ_28_14_52_66</v>
      </c>
      <c r="AB1028" s="293">
        <v>2171.237793129962</v>
      </c>
    </row>
    <row r="1029" spans="13:28">
      <c r="M1029" s="106">
        <v>57</v>
      </c>
      <c r="N1029" s="106" t="s">
        <v>208</v>
      </c>
      <c r="O1029" s="106">
        <v>28</v>
      </c>
      <c r="P1029" s="106">
        <v>104</v>
      </c>
      <c r="Q1029" s="106">
        <v>7</v>
      </c>
      <c r="R1029" s="106" t="str">
        <f t="shared" si="31"/>
        <v>נ_28_7_104_57</v>
      </c>
      <c r="S1029" s="293">
        <v>3356.791086787397</v>
      </c>
      <c r="V1029" s="106">
        <v>21</v>
      </c>
      <c r="W1029" s="106" t="s">
        <v>207</v>
      </c>
      <c r="X1029" s="106">
        <v>28</v>
      </c>
      <c r="Y1029" s="106">
        <v>156</v>
      </c>
      <c r="Z1029" s="106">
        <v>14</v>
      </c>
      <c r="AA1029" s="106" t="str">
        <f t="shared" si="32"/>
        <v>ז_28_14_156_21</v>
      </c>
      <c r="AB1029" s="293">
        <v>212.54852657417155</v>
      </c>
    </row>
    <row r="1030" spans="13:28">
      <c r="M1030" s="106">
        <v>58</v>
      </c>
      <c r="N1030" s="106" t="s">
        <v>208</v>
      </c>
      <c r="O1030" s="106">
        <v>28</v>
      </c>
      <c r="P1030" s="106">
        <v>104</v>
      </c>
      <c r="Q1030" s="106">
        <v>7</v>
      </c>
      <c r="R1030" s="106" t="str">
        <f t="shared" ref="R1030:R1093" si="33">N1030&amp;"_"&amp;O1030&amp;"_"&amp;Q1030&amp;"_"&amp;P1030&amp;"_"&amp;M1030</f>
        <v>נ_28_7_104_58</v>
      </c>
      <c r="S1030" s="293">
        <v>3408.3924961649295</v>
      </c>
      <c r="V1030" s="106">
        <v>22</v>
      </c>
      <c r="W1030" s="106" t="s">
        <v>207</v>
      </c>
      <c r="X1030" s="106">
        <v>28</v>
      </c>
      <c r="Y1030" s="106">
        <v>156</v>
      </c>
      <c r="Z1030" s="106">
        <v>14</v>
      </c>
      <c r="AA1030" s="106" t="str">
        <f t="shared" si="32"/>
        <v>ז_28_14_156_22</v>
      </c>
      <c r="AB1030" s="293">
        <v>264.42029252384509</v>
      </c>
    </row>
    <row r="1031" spans="13:28">
      <c r="M1031" s="106">
        <v>59</v>
      </c>
      <c r="N1031" s="106" t="s">
        <v>208</v>
      </c>
      <c r="O1031" s="106">
        <v>28</v>
      </c>
      <c r="P1031" s="106">
        <v>104</v>
      </c>
      <c r="Q1031" s="106">
        <v>7</v>
      </c>
      <c r="R1031" s="106" t="str">
        <f t="shared" si="33"/>
        <v>נ_28_7_104_59</v>
      </c>
      <c r="S1031" s="293">
        <v>3434.0031055034538</v>
      </c>
      <c r="V1031" s="106">
        <v>23</v>
      </c>
      <c r="W1031" s="106" t="s">
        <v>207</v>
      </c>
      <c r="X1031" s="106">
        <v>28</v>
      </c>
      <c r="Y1031" s="106">
        <v>156</v>
      </c>
      <c r="Z1031" s="106">
        <v>14</v>
      </c>
      <c r="AA1031" s="106" t="str">
        <f t="shared" ref="AA1031:AA1094" si="34">W1031&amp;"_"&amp;X1031&amp;"_"&amp;Z1031&amp;"_"&amp;Y1031&amp;"_"&amp;V1031</f>
        <v>ז_28_14_156_23</v>
      </c>
      <c r="AB1031" s="293">
        <v>348.36337402901177</v>
      </c>
    </row>
    <row r="1032" spans="13:28">
      <c r="M1032" s="106">
        <v>60</v>
      </c>
      <c r="N1032" s="106" t="s">
        <v>208</v>
      </c>
      <c r="O1032" s="106">
        <v>28</v>
      </c>
      <c r="P1032" s="106">
        <v>104</v>
      </c>
      <c r="Q1032" s="106">
        <v>7</v>
      </c>
      <c r="R1032" s="106" t="str">
        <f t="shared" si="33"/>
        <v>נ_28_7_104_60</v>
      </c>
      <c r="S1032" s="293">
        <v>3469.7842316477772</v>
      </c>
      <c r="V1032" s="106">
        <v>24</v>
      </c>
      <c r="W1032" s="106" t="s">
        <v>207</v>
      </c>
      <c r="X1032" s="106">
        <v>28</v>
      </c>
      <c r="Y1032" s="106">
        <v>156</v>
      </c>
      <c r="Z1032" s="106">
        <v>14</v>
      </c>
      <c r="AA1032" s="106" t="str">
        <f t="shared" si="34"/>
        <v>ז_28_14_156_24</v>
      </c>
      <c r="AB1032" s="293">
        <v>392.60130608401391</v>
      </c>
    </row>
    <row r="1033" spans="13:28">
      <c r="M1033" s="106">
        <v>61</v>
      </c>
      <c r="N1033" s="106" t="s">
        <v>208</v>
      </c>
      <c r="O1033" s="106">
        <v>28</v>
      </c>
      <c r="P1033" s="106">
        <v>104</v>
      </c>
      <c r="Q1033" s="106">
        <v>7</v>
      </c>
      <c r="R1033" s="106" t="str">
        <f t="shared" si="33"/>
        <v>נ_28_7_104_61</v>
      </c>
      <c r="S1033" s="293">
        <v>3477.4343380531968</v>
      </c>
      <c r="V1033" s="106">
        <v>25</v>
      </c>
      <c r="W1033" s="106" t="s">
        <v>207</v>
      </c>
      <c r="X1033" s="106">
        <v>28</v>
      </c>
      <c r="Y1033" s="106">
        <v>156</v>
      </c>
      <c r="Z1033" s="106">
        <v>14</v>
      </c>
      <c r="AA1033" s="106" t="str">
        <f t="shared" si="34"/>
        <v>ז_28_14_156_25</v>
      </c>
      <c r="AB1033" s="293">
        <v>540.70216763829649</v>
      </c>
    </row>
    <row r="1034" spans="13:28">
      <c r="M1034" s="106">
        <v>62</v>
      </c>
      <c r="N1034" s="106" t="s">
        <v>208</v>
      </c>
      <c r="O1034" s="106">
        <v>28</v>
      </c>
      <c r="P1034" s="106">
        <v>104</v>
      </c>
      <c r="Q1034" s="106">
        <v>7</v>
      </c>
      <c r="R1034" s="106" t="str">
        <f t="shared" si="33"/>
        <v>נ_28_7_104_62</v>
      </c>
      <c r="S1034" s="293">
        <v>3463.7323976440862</v>
      </c>
      <c r="V1034" s="106">
        <v>26</v>
      </c>
      <c r="W1034" s="106" t="s">
        <v>207</v>
      </c>
      <c r="X1034" s="106">
        <v>28</v>
      </c>
      <c r="Y1034" s="106">
        <v>156</v>
      </c>
      <c r="Z1034" s="106">
        <v>14</v>
      </c>
      <c r="AA1034" s="106" t="str">
        <f t="shared" si="34"/>
        <v>ז_28_14_156_26</v>
      </c>
      <c r="AB1034" s="293">
        <v>587.03412041286538</v>
      </c>
    </row>
    <row r="1035" spans="13:28">
      <c r="M1035" s="106">
        <v>63</v>
      </c>
      <c r="N1035" s="106" t="s">
        <v>208</v>
      </c>
      <c r="O1035" s="106">
        <v>28</v>
      </c>
      <c r="P1035" s="106">
        <v>104</v>
      </c>
      <c r="Q1035" s="106">
        <v>7</v>
      </c>
      <c r="R1035" s="106" t="str">
        <f t="shared" si="33"/>
        <v>נ_28_7_104_63</v>
      </c>
      <c r="S1035" s="293">
        <v>3417.0239171817207</v>
      </c>
      <c r="V1035" s="106">
        <v>27</v>
      </c>
      <c r="W1035" s="106" t="s">
        <v>207</v>
      </c>
      <c r="X1035" s="106">
        <v>28</v>
      </c>
      <c r="Y1035" s="106">
        <v>156</v>
      </c>
      <c r="Z1035" s="106">
        <v>14</v>
      </c>
      <c r="AA1035" s="106" t="str">
        <f t="shared" si="34"/>
        <v>ז_28_14_156_27</v>
      </c>
      <c r="AB1035" s="293">
        <v>714.95043338720563</v>
      </c>
    </row>
    <row r="1036" spans="13:28">
      <c r="M1036" s="106">
        <v>64</v>
      </c>
      <c r="N1036" s="106" t="s">
        <v>208</v>
      </c>
      <c r="O1036" s="106">
        <v>28</v>
      </c>
      <c r="P1036" s="106">
        <v>104</v>
      </c>
      <c r="Q1036" s="106">
        <v>7</v>
      </c>
      <c r="R1036" s="106" t="str">
        <f t="shared" si="33"/>
        <v>נ_28_7_104_64</v>
      </c>
      <c r="S1036" s="293">
        <v>3322.5847112918177</v>
      </c>
      <c r="V1036" s="106">
        <v>28</v>
      </c>
      <c r="W1036" s="106" t="s">
        <v>207</v>
      </c>
      <c r="X1036" s="106">
        <v>28</v>
      </c>
      <c r="Y1036" s="106">
        <v>156</v>
      </c>
      <c r="Z1036" s="106">
        <v>14</v>
      </c>
      <c r="AA1036" s="106" t="str">
        <f t="shared" si="34"/>
        <v>ז_28_14_156_28</v>
      </c>
      <c r="AB1036" s="293">
        <v>754.30754376123843</v>
      </c>
    </row>
    <row r="1037" spans="13:28">
      <c r="M1037" s="106">
        <v>65</v>
      </c>
      <c r="N1037" s="106" t="s">
        <v>208</v>
      </c>
      <c r="O1037" s="106">
        <v>28</v>
      </c>
      <c r="P1037" s="106">
        <v>104</v>
      </c>
      <c r="Q1037" s="106">
        <v>7</v>
      </c>
      <c r="R1037" s="106" t="str">
        <f t="shared" si="33"/>
        <v>נ_28_7_104_65</v>
      </c>
      <c r="S1037" s="293">
        <v>3068.37384813169</v>
      </c>
      <c r="V1037" s="106">
        <v>29</v>
      </c>
      <c r="W1037" s="106" t="s">
        <v>207</v>
      </c>
      <c r="X1037" s="106">
        <v>28</v>
      </c>
      <c r="Y1037" s="106">
        <v>156</v>
      </c>
      <c r="Z1037" s="106">
        <v>14</v>
      </c>
      <c r="AA1037" s="106" t="str">
        <f t="shared" si="34"/>
        <v>ז_28_14_156_29</v>
      </c>
      <c r="AB1037" s="293">
        <v>945.2779821022857</v>
      </c>
    </row>
    <row r="1038" spans="13:28">
      <c r="M1038" s="106">
        <v>66</v>
      </c>
      <c r="N1038" s="106" t="s">
        <v>208</v>
      </c>
      <c r="O1038" s="106">
        <v>28</v>
      </c>
      <c r="P1038" s="106">
        <v>104</v>
      </c>
      <c r="Q1038" s="106">
        <v>7</v>
      </c>
      <c r="R1038" s="106" t="str">
        <f t="shared" si="33"/>
        <v>נ_28_7_104_66</v>
      </c>
      <c r="S1038" s="293">
        <v>2197.2451430649958</v>
      </c>
      <c r="V1038" s="106">
        <v>30</v>
      </c>
      <c r="W1038" s="106" t="s">
        <v>207</v>
      </c>
      <c r="X1038" s="106">
        <v>28</v>
      </c>
      <c r="Y1038" s="106">
        <v>156</v>
      </c>
      <c r="Z1038" s="106">
        <v>14</v>
      </c>
      <c r="AA1038" s="106" t="str">
        <f t="shared" si="34"/>
        <v>ז_28_14_156_30</v>
      </c>
      <c r="AB1038" s="293">
        <v>1060.6955979077138</v>
      </c>
    </row>
    <row r="1039" spans="13:28">
      <c r="M1039" s="106">
        <v>20</v>
      </c>
      <c r="N1039" s="106" t="s">
        <v>207</v>
      </c>
      <c r="O1039" s="106">
        <v>28</v>
      </c>
      <c r="P1039" s="106">
        <v>156</v>
      </c>
      <c r="Q1039" s="106">
        <v>7</v>
      </c>
      <c r="R1039" s="106" t="str">
        <f t="shared" si="33"/>
        <v>ז_28_7_156_20</v>
      </c>
      <c r="S1039" s="293">
        <v>1727.3016596603586</v>
      </c>
      <c r="V1039" s="106">
        <v>31</v>
      </c>
      <c r="W1039" s="106" t="s">
        <v>207</v>
      </c>
      <c r="X1039" s="106">
        <v>28</v>
      </c>
      <c r="Y1039" s="106">
        <v>156</v>
      </c>
      <c r="Z1039" s="106">
        <v>14</v>
      </c>
      <c r="AA1039" s="106" t="str">
        <f t="shared" si="34"/>
        <v>ז_28_14_156_31</v>
      </c>
      <c r="AB1039" s="293">
        <v>1155.9311809353596</v>
      </c>
    </row>
    <row r="1040" spans="13:28">
      <c r="M1040" s="106">
        <v>21</v>
      </c>
      <c r="N1040" s="106" t="s">
        <v>207</v>
      </c>
      <c r="O1040" s="106">
        <v>28</v>
      </c>
      <c r="P1040" s="106">
        <v>156</v>
      </c>
      <c r="Q1040" s="106">
        <v>7</v>
      </c>
      <c r="R1040" s="106" t="str">
        <f t="shared" si="33"/>
        <v>ז_28_7_156_21</v>
      </c>
      <c r="S1040" s="293">
        <v>1783.9556743953394</v>
      </c>
      <c r="V1040" s="106">
        <v>32</v>
      </c>
      <c r="W1040" s="106" t="s">
        <v>207</v>
      </c>
      <c r="X1040" s="106">
        <v>28</v>
      </c>
      <c r="Y1040" s="106">
        <v>156</v>
      </c>
      <c r="Z1040" s="106">
        <v>14</v>
      </c>
      <c r="AA1040" s="106" t="str">
        <f t="shared" si="34"/>
        <v>ז_28_14_156_32</v>
      </c>
      <c r="AB1040" s="293">
        <v>1231.1376307201924</v>
      </c>
    </row>
    <row r="1041" spans="13:28">
      <c r="M1041" s="106">
        <v>22</v>
      </c>
      <c r="N1041" s="106" t="s">
        <v>207</v>
      </c>
      <c r="O1041" s="106">
        <v>28</v>
      </c>
      <c r="P1041" s="106">
        <v>156</v>
      </c>
      <c r="Q1041" s="106">
        <v>7</v>
      </c>
      <c r="R1041" s="106" t="str">
        <f t="shared" si="33"/>
        <v>ז_28_7_156_22</v>
      </c>
      <c r="S1041" s="293">
        <v>1843.4277243161805</v>
      </c>
      <c r="V1041" s="106">
        <v>33</v>
      </c>
      <c r="W1041" s="106" t="s">
        <v>207</v>
      </c>
      <c r="X1041" s="106">
        <v>28</v>
      </c>
      <c r="Y1041" s="106">
        <v>156</v>
      </c>
      <c r="Z1041" s="106">
        <v>14</v>
      </c>
      <c r="AA1041" s="106" t="str">
        <f t="shared" si="34"/>
        <v>ז_28_14_156_33</v>
      </c>
      <c r="AB1041" s="293">
        <v>1286.1960982186456</v>
      </c>
    </row>
    <row r="1042" spans="13:28">
      <c r="M1042" s="106">
        <v>23</v>
      </c>
      <c r="N1042" s="106" t="s">
        <v>207</v>
      </c>
      <c r="O1042" s="106">
        <v>28</v>
      </c>
      <c r="P1042" s="106">
        <v>156</v>
      </c>
      <c r="Q1042" s="106">
        <v>7</v>
      </c>
      <c r="R1042" s="106" t="str">
        <f t="shared" si="33"/>
        <v>ז_28_7_156_23</v>
      </c>
      <c r="S1042" s="293">
        <v>1903.8092167306543</v>
      </c>
      <c r="V1042" s="106">
        <v>34</v>
      </c>
      <c r="W1042" s="106" t="s">
        <v>207</v>
      </c>
      <c r="X1042" s="106">
        <v>28</v>
      </c>
      <c r="Y1042" s="106">
        <v>156</v>
      </c>
      <c r="Z1042" s="106">
        <v>14</v>
      </c>
      <c r="AA1042" s="106" t="str">
        <f t="shared" si="34"/>
        <v>ז_28_14_156_34</v>
      </c>
      <c r="AB1042" s="293">
        <v>1334.222762786769</v>
      </c>
    </row>
    <row r="1043" spans="13:28">
      <c r="M1043" s="106">
        <v>24</v>
      </c>
      <c r="N1043" s="106" t="s">
        <v>207</v>
      </c>
      <c r="O1043" s="106">
        <v>28</v>
      </c>
      <c r="P1043" s="106">
        <v>156</v>
      </c>
      <c r="Q1043" s="106">
        <v>7</v>
      </c>
      <c r="R1043" s="106" t="str">
        <f t="shared" si="33"/>
        <v>ז_28_7_156_24</v>
      </c>
      <c r="S1043" s="293">
        <v>1963.8891916090163</v>
      </c>
      <c r="V1043" s="106">
        <v>35</v>
      </c>
      <c r="W1043" s="106" t="s">
        <v>207</v>
      </c>
      <c r="X1043" s="106">
        <v>28</v>
      </c>
      <c r="Y1043" s="106">
        <v>156</v>
      </c>
      <c r="Z1043" s="106">
        <v>14</v>
      </c>
      <c r="AA1043" s="106" t="str">
        <f t="shared" si="34"/>
        <v>ז_28_14_156_35</v>
      </c>
      <c r="AB1043" s="293">
        <v>1389.5350188621687</v>
      </c>
    </row>
    <row r="1044" spans="13:28">
      <c r="M1044" s="106">
        <v>25</v>
      </c>
      <c r="N1044" s="106" t="s">
        <v>207</v>
      </c>
      <c r="O1044" s="106">
        <v>28</v>
      </c>
      <c r="P1044" s="106">
        <v>156</v>
      </c>
      <c r="Q1044" s="106">
        <v>7</v>
      </c>
      <c r="R1044" s="106" t="str">
        <f t="shared" si="33"/>
        <v>ז_28_7_156_25</v>
      </c>
      <c r="S1044" s="293">
        <v>2025.1467137730847</v>
      </c>
      <c r="V1044" s="106">
        <v>36</v>
      </c>
      <c r="W1044" s="106" t="s">
        <v>207</v>
      </c>
      <c r="X1044" s="106">
        <v>28</v>
      </c>
      <c r="Y1044" s="106">
        <v>156</v>
      </c>
      <c r="Z1044" s="106">
        <v>14</v>
      </c>
      <c r="AA1044" s="106" t="str">
        <f t="shared" si="34"/>
        <v>ז_28_14_156_36</v>
      </c>
      <c r="AB1044" s="293">
        <v>1437.4902137053691</v>
      </c>
    </row>
    <row r="1045" spans="13:28">
      <c r="M1045" s="106">
        <v>26</v>
      </c>
      <c r="N1045" s="106" t="s">
        <v>207</v>
      </c>
      <c r="O1045" s="106">
        <v>28</v>
      </c>
      <c r="P1045" s="106">
        <v>156</v>
      </c>
      <c r="Q1045" s="106">
        <v>7</v>
      </c>
      <c r="R1045" s="106" t="str">
        <f t="shared" si="33"/>
        <v>ז_28_7_156_26</v>
      </c>
      <c r="S1045" s="293">
        <v>2083.4432969275681</v>
      </c>
      <c r="V1045" s="106">
        <v>37</v>
      </c>
      <c r="W1045" s="106" t="s">
        <v>207</v>
      </c>
      <c r="X1045" s="106">
        <v>28</v>
      </c>
      <c r="Y1045" s="106">
        <v>156</v>
      </c>
      <c r="Z1045" s="106">
        <v>14</v>
      </c>
      <c r="AA1045" s="106" t="str">
        <f t="shared" si="34"/>
        <v>ז_28_14_156_37</v>
      </c>
      <c r="AB1045" s="293">
        <v>1492.9887074538331</v>
      </c>
    </row>
    <row r="1046" spans="13:28">
      <c r="M1046" s="106">
        <v>27</v>
      </c>
      <c r="N1046" s="106" t="s">
        <v>207</v>
      </c>
      <c r="O1046" s="106">
        <v>28</v>
      </c>
      <c r="P1046" s="106">
        <v>156</v>
      </c>
      <c r="Q1046" s="106">
        <v>7</v>
      </c>
      <c r="R1046" s="106" t="str">
        <f t="shared" si="33"/>
        <v>ז_28_7_156_27</v>
      </c>
      <c r="S1046" s="293">
        <v>2142.738336825922</v>
      </c>
      <c r="V1046" s="106">
        <v>38</v>
      </c>
      <c r="W1046" s="106" t="s">
        <v>207</v>
      </c>
      <c r="X1046" s="106">
        <v>28</v>
      </c>
      <c r="Y1046" s="106">
        <v>156</v>
      </c>
      <c r="Z1046" s="106">
        <v>14</v>
      </c>
      <c r="AA1046" s="106" t="str">
        <f t="shared" si="34"/>
        <v>ז_28_14_156_38</v>
      </c>
      <c r="AB1046" s="293">
        <v>1522.8469881414776</v>
      </c>
    </row>
    <row r="1047" spans="13:28">
      <c r="M1047" s="106">
        <v>28</v>
      </c>
      <c r="N1047" s="106" t="s">
        <v>207</v>
      </c>
      <c r="O1047" s="106">
        <v>28</v>
      </c>
      <c r="P1047" s="106">
        <v>156</v>
      </c>
      <c r="Q1047" s="106">
        <v>7</v>
      </c>
      <c r="R1047" s="106" t="str">
        <f t="shared" si="33"/>
        <v>ז_28_7_156_28</v>
      </c>
      <c r="S1047" s="293">
        <v>2199.6568460239932</v>
      </c>
      <c r="V1047" s="106">
        <v>39</v>
      </c>
      <c r="W1047" s="106" t="s">
        <v>207</v>
      </c>
      <c r="X1047" s="106">
        <v>28</v>
      </c>
      <c r="Y1047" s="106">
        <v>156</v>
      </c>
      <c r="Z1047" s="106">
        <v>14</v>
      </c>
      <c r="AA1047" s="106" t="str">
        <f t="shared" si="34"/>
        <v>ז_28_14_156_39</v>
      </c>
      <c r="AB1047" s="293">
        <v>1562.1599598546504</v>
      </c>
    </row>
    <row r="1048" spans="13:28">
      <c r="M1048" s="106">
        <v>29</v>
      </c>
      <c r="N1048" s="106" t="s">
        <v>207</v>
      </c>
      <c r="O1048" s="106">
        <v>28</v>
      </c>
      <c r="P1048" s="106">
        <v>156</v>
      </c>
      <c r="Q1048" s="106">
        <v>7</v>
      </c>
      <c r="R1048" s="106" t="str">
        <f t="shared" si="33"/>
        <v>ז_28_7_156_29</v>
      </c>
      <c r="S1048" s="293">
        <v>2257.9106153679286</v>
      </c>
      <c r="V1048" s="106">
        <v>40</v>
      </c>
      <c r="W1048" s="106" t="s">
        <v>207</v>
      </c>
      <c r="X1048" s="106">
        <v>28</v>
      </c>
      <c r="Y1048" s="106">
        <v>156</v>
      </c>
      <c r="Z1048" s="106">
        <v>14</v>
      </c>
      <c r="AA1048" s="106" t="str">
        <f t="shared" si="34"/>
        <v>ז_28_14_156_40</v>
      </c>
      <c r="AB1048" s="293">
        <v>1598.0418477781845</v>
      </c>
    </row>
    <row r="1049" spans="13:28">
      <c r="M1049" s="106">
        <v>30</v>
      </c>
      <c r="N1049" s="106" t="s">
        <v>207</v>
      </c>
      <c r="O1049" s="106">
        <v>28</v>
      </c>
      <c r="P1049" s="106">
        <v>156</v>
      </c>
      <c r="Q1049" s="106">
        <v>7</v>
      </c>
      <c r="R1049" s="106" t="str">
        <f t="shared" si="33"/>
        <v>ז_28_7_156_30</v>
      </c>
      <c r="S1049" s="293">
        <v>2310.9073526073498</v>
      </c>
      <c r="V1049" s="106">
        <v>41</v>
      </c>
      <c r="W1049" s="106" t="s">
        <v>207</v>
      </c>
      <c r="X1049" s="106">
        <v>28</v>
      </c>
      <c r="Y1049" s="106">
        <v>156</v>
      </c>
      <c r="Z1049" s="106">
        <v>14</v>
      </c>
      <c r="AA1049" s="106" t="str">
        <f t="shared" si="34"/>
        <v>ז_28_14_156_41</v>
      </c>
      <c r="AB1049" s="293">
        <v>1661.085332534959</v>
      </c>
    </row>
    <row r="1050" spans="13:28">
      <c r="M1050" s="106">
        <v>31</v>
      </c>
      <c r="N1050" s="106" t="s">
        <v>207</v>
      </c>
      <c r="O1050" s="106">
        <v>28</v>
      </c>
      <c r="P1050" s="106">
        <v>156</v>
      </c>
      <c r="Q1050" s="106">
        <v>7</v>
      </c>
      <c r="R1050" s="106" t="str">
        <f t="shared" si="33"/>
        <v>ז_28_7_156_31</v>
      </c>
      <c r="S1050" s="293">
        <v>2361.7426617918391</v>
      </c>
      <c r="V1050" s="106">
        <v>42</v>
      </c>
      <c r="W1050" s="106" t="s">
        <v>207</v>
      </c>
      <c r="X1050" s="106">
        <v>28</v>
      </c>
      <c r="Y1050" s="106">
        <v>156</v>
      </c>
      <c r="Z1050" s="106">
        <v>14</v>
      </c>
      <c r="AA1050" s="106" t="str">
        <f t="shared" si="34"/>
        <v>ז_28_14_156_42</v>
      </c>
      <c r="AB1050" s="293">
        <v>1687.5362903587229</v>
      </c>
    </row>
    <row r="1051" spans="13:28">
      <c r="M1051" s="106">
        <v>32</v>
      </c>
      <c r="N1051" s="106" t="s">
        <v>207</v>
      </c>
      <c r="O1051" s="106">
        <v>28</v>
      </c>
      <c r="P1051" s="106">
        <v>156</v>
      </c>
      <c r="Q1051" s="106">
        <v>7</v>
      </c>
      <c r="R1051" s="106" t="str">
        <f t="shared" si="33"/>
        <v>ז_28_7_156_32</v>
      </c>
      <c r="S1051" s="293">
        <v>2411.2853035912285</v>
      </c>
      <c r="V1051" s="106">
        <v>43</v>
      </c>
      <c r="W1051" s="106" t="s">
        <v>207</v>
      </c>
      <c r="X1051" s="106">
        <v>28</v>
      </c>
      <c r="Y1051" s="106">
        <v>156</v>
      </c>
      <c r="Z1051" s="106">
        <v>14</v>
      </c>
      <c r="AA1051" s="106" t="str">
        <f t="shared" si="34"/>
        <v>ז_28_14_156_43</v>
      </c>
      <c r="AB1051" s="293">
        <v>1770.7645335182249</v>
      </c>
    </row>
    <row r="1052" spans="13:28">
      <c r="M1052" s="106">
        <v>33</v>
      </c>
      <c r="N1052" s="106" t="s">
        <v>207</v>
      </c>
      <c r="O1052" s="106">
        <v>28</v>
      </c>
      <c r="P1052" s="106">
        <v>156</v>
      </c>
      <c r="Q1052" s="106">
        <v>7</v>
      </c>
      <c r="R1052" s="106" t="str">
        <f t="shared" si="33"/>
        <v>ז_28_7_156_33</v>
      </c>
      <c r="S1052" s="293">
        <v>2460.4945003199218</v>
      </c>
      <c r="V1052" s="106">
        <v>44</v>
      </c>
      <c r="W1052" s="106" t="s">
        <v>207</v>
      </c>
      <c r="X1052" s="106">
        <v>28</v>
      </c>
      <c r="Y1052" s="106">
        <v>156</v>
      </c>
      <c r="Z1052" s="106">
        <v>14</v>
      </c>
      <c r="AA1052" s="106" t="str">
        <f t="shared" si="34"/>
        <v>ז_28_14_156_44</v>
      </c>
      <c r="AB1052" s="293">
        <v>1858.0349932599718</v>
      </c>
    </row>
    <row r="1053" spans="13:28">
      <c r="M1053" s="106">
        <v>34</v>
      </c>
      <c r="N1053" s="106" t="s">
        <v>207</v>
      </c>
      <c r="O1053" s="106">
        <v>28</v>
      </c>
      <c r="P1053" s="106">
        <v>156</v>
      </c>
      <c r="Q1053" s="106">
        <v>7</v>
      </c>
      <c r="R1053" s="106" t="str">
        <f t="shared" si="33"/>
        <v>ז_28_7_156_34</v>
      </c>
      <c r="S1053" s="293">
        <v>2510.4330608826276</v>
      </c>
      <c r="V1053" s="106">
        <v>45</v>
      </c>
      <c r="W1053" s="106" t="s">
        <v>207</v>
      </c>
      <c r="X1053" s="106">
        <v>28</v>
      </c>
      <c r="Y1053" s="106">
        <v>156</v>
      </c>
      <c r="Z1053" s="106">
        <v>14</v>
      </c>
      <c r="AA1053" s="106" t="str">
        <f t="shared" si="34"/>
        <v>ז_28_14_156_45</v>
      </c>
      <c r="AB1053" s="293">
        <v>1943.0030492775172</v>
      </c>
    </row>
    <row r="1054" spans="13:28">
      <c r="M1054" s="106">
        <v>35</v>
      </c>
      <c r="N1054" s="106" t="s">
        <v>207</v>
      </c>
      <c r="O1054" s="106">
        <v>28</v>
      </c>
      <c r="P1054" s="106">
        <v>156</v>
      </c>
      <c r="Q1054" s="106">
        <v>7</v>
      </c>
      <c r="R1054" s="106" t="str">
        <f t="shared" si="33"/>
        <v>ז_28_7_156_35</v>
      </c>
      <c r="S1054" s="293">
        <v>2561.6222233606873</v>
      </c>
      <c r="V1054" s="106">
        <v>46</v>
      </c>
      <c r="W1054" s="106" t="s">
        <v>207</v>
      </c>
      <c r="X1054" s="106">
        <v>28</v>
      </c>
      <c r="Y1054" s="106">
        <v>156</v>
      </c>
      <c r="Z1054" s="106">
        <v>14</v>
      </c>
      <c r="AA1054" s="106" t="str">
        <f t="shared" si="34"/>
        <v>ז_28_14_156_46</v>
      </c>
      <c r="AB1054" s="293">
        <v>2092.7051092163665</v>
      </c>
    </row>
    <row r="1055" spans="13:28">
      <c r="M1055" s="106">
        <v>36</v>
      </c>
      <c r="N1055" s="106" t="s">
        <v>207</v>
      </c>
      <c r="O1055" s="106">
        <v>28</v>
      </c>
      <c r="P1055" s="106">
        <v>156</v>
      </c>
      <c r="Q1055" s="106">
        <v>7</v>
      </c>
      <c r="R1055" s="106" t="str">
        <f t="shared" si="33"/>
        <v>ז_28_7_156_36</v>
      </c>
      <c r="S1055" s="293">
        <v>2613.9178376843838</v>
      </c>
      <c r="V1055" s="106">
        <v>47</v>
      </c>
      <c r="W1055" s="106" t="s">
        <v>207</v>
      </c>
      <c r="X1055" s="106">
        <v>28</v>
      </c>
      <c r="Y1055" s="106">
        <v>156</v>
      </c>
      <c r="Z1055" s="106">
        <v>14</v>
      </c>
      <c r="AA1055" s="106" t="str">
        <f t="shared" si="34"/>
        <v>ז_28_14_156_47</v>
      </c>
      <c r="AB1055" s="293">
        <v>2252.5148514873877</v>
      </c>
    </row>
    <row r="1056" spans="13:28">
      <c r="M1056" s="106">
        <v>37</v>
      </c>
      <c r="N1056" s="106" t="s">
        <v>207</v>
      </c>
      <c r="O1056" s="106">
        <v>28</v>
      </c>
      <c r="P1056" s="106">
        <v>156</v>
      </c>
      <c r="Q1056" s="106">
        <v>7</v>
      </c>
      <c r="R1056" s="106" t="str">
        <f t="shared" si="33"/>
        <v>ז_28_7_156_37</v>
      </c>
      <c r="S1056" s="293">
        <v>2667.8930227376841</v>
      </c>
      <c r="V1056" s="106">
        <v>48</v>
      </c>
      <c r="W1056" s="106" t="s">
        <v>207</v>
      </c>
      <c r="X1056" s="106">
        <v>28</v>
      </c>
      <c r="Y1056" s="106">
        <v>156</v>
      </c>
      <c r="Z1056" s="106">
        <v>14</v>
      </c>
      <c r="AA1056" s="106" t="str">
        <f t="shared" si="34"/>
        <v>ז_28_14_156_48</v>
      </c>
      <c r="AB1056" s="293">
        <v>2338.5616411834235</v>
      </c>
    </row>
    <row r="1057" spans="13:28">
      <c r="M1057" s="106">
        <v>38</v>
      </c>
      <c r="N1057" s="106" t="s">
        <v>207</v>
      </c>
      <c r="O1057" s="106">
        <v>28</v>
      </c>
      <c r="P1057" s="106">
        <v>156</v>
      </c>
      <c r="Q1057" s="106">
        <v>7</v>
      </c>
      <c r="R1057" s="106" t="str">
        <f t="shared" si="33"/>
        <v>ז_28_7_156_38</v>
      </c>
      <c r="S1057" s="293">
        <v>2723.4070480950959</v>
      </c>
      <c r="V1057" s="106">
        <v>49</v>
      </c>
      <c r="W1057" s="106" t="s">
        <v>207</v>
      </c>
      <c r="X1057" s="106">
        <v>28</v>
      </c>
      <c r="Y1057" s="106">
        <v>156</v>
      </c>
      <c r="Z1057" s="106">
        <v>14</v>
      </c>
      <c r="AA1057" s="106" t="str">
        <f t="shared" si="34"/>
        <v>ז_28_14_156_49</v>
      </c>
      <c r="AB1057" s="293">
        <v>2397.8343527822817</v>
      </c>
    </row>
    <row r="1058" spans="13:28">
      <c r="M1058" s="106">
        <v>39</v>
      </c>
      <c r="N1058" s="106" t="s">
        <v>207</v>
      </c>
      <c r="O1058" s="106">
        <v>28</v>
      </c>
      <c r="P1058" s="106">
        <v>156</v>
      </c>
      <c r="Q1058" s="106">
        <v>7</v>
      </c>
      <c r="R1058" s="106" t="str">
        <f t="shared" si="33"/>
        <v>ז_28_7_156_39</v>
      </c>
      <c r="S1058" s="293">
        <v>2782.0254651423106</v>
      </c>
      <c r="V1058" s="106">
        <v>50</v>
      </c>
      <c r="W1058" s="106" t="s">
        <v>207</v>
      </c>
      <c r="X1058" s="106">
        <v>28</v>
      </c>
      <c r="Y1058" s="106">
        <v>156</v>
      </c>
      <c r="Z1058" s="106">
        <v>14</v>
      </c>
      <c r="AA1058" s="106" t="str">
        <f t="shared" si="34"/>
        <v>ז_28_14_156_50</v>
      </c>
      <c r="AB1058" s="293">
        <v>2478.4964311140116</v>
      </c>
    </row>
    <row r="1059" spans="13:28">
      <c r="M1059" s="106">
        <v>40</v>
      </c>
      <c r="N1059" s="106" t="s">
        <v>207</v>
      </c>
      <c r="O1059" s="106">
        <v>28</v>
      </c>
      <c r="P1059" s="106">
        <v>156</v>
      </c>
      <c r="Q1059" s="106">
        <v>7</v>
      </c>
      <c r="R1059" s="106" t="str">
        <f t="shared" si="33"/>
        <v>ז_28_7_156_40</v>
      </c>
      <c r="S1059" s="293">
        <v>2843.6145603182554</v>
      </c>
      <c r="V1059" s="106">
        <v>51</v>
      </c>
      <c r="W1059" s="106" t="s">
        <v>207</v>
      </c>
      <c r="X1059" s="106">
        <v>28</v>
      </c>
      <c r="Y1059" s="106">
        <v>156</v>
      </c>
      <c r="Z1059" s="106">
        <v>14</v>
      </c>
      <c r="AA1059" s="106" t="str">
        <f t="shared" si="34"/>
        <v>ז_28_14_156_51</v>
      </c>
      <c r="AB1059" s="293">
        <v>2524.5568042375826</v>
      </c>
    </row>
    <row r="1060" spans="13:28">
      <c r="M1060" s="106">
        <v>41</v>
      </c>
      <c r="N1060" s="106" t="s">
        <v>207</v>
      </c>
      <c r="O1060" s="106">
        <v>28</v>
      </c>
      <c r="P1060" s="106">
        <v>156</v>
      </c>
      <c r="Q1060" s="106">
        <v>7</v>
      </c>
      <c r="R1060" s="106" t="str">
        <f t="shared" si="33"/>
        <v>ז_28_7_156_41</v>
      </c>
      <c r="S1060" s="293">
        <v>2908.722800585072</v>
      </c>
      <c r="V1060" s="106">
        <v>52</v>
      </c>
      <c r="W1060" s="106" t="s">
        <v>207</v>
      </c>
      <c r="X1060" s="106">
        <v>28</v>
      </c>
      <c r="Y1060" s="106">
        <v>156</v>
      </c>
      <c r="Z1060" s="106">
        <v>14</v>
      </c>
      <c r="AA1060" s="106" t="str">
        <f t="shared" si="34"/>
        <v>ז_28_14_156_52</v>
      </c>
      <c r="AB1060" s="293">
        <v>2675.7902066769188</v>
      </c>
    </row>
    <row r="1061" spans="13:28">
      <c r="M1061" s="106">
        <v>42</v>
      </c>
      <c r="N1061" s="106" t="s">
        <v>207</v>
      </c>
      <c r="O1061" s="106">
        <v>28</v>
      </c>
      <c r="P1061" s="106">
        <v>156</v>
      </c>
      <c r="Q1061" s="106">
        <v>7</v>
      </c>
      <c r="R1061" s="106" t="str">
        <f t="shared" si="33"/>
        <v>ז_28_7_156_42</v>
      </c>
      <c r="S1061" s="293">
        <v>2976.0125210328129</v>
      </c>
      <c r="V1061" s="106">
        <v>53</v>
      </c>
      <c r="W1061" s="106" t="s">
        <v>207</v>
      </c>
      <c r="X1061" s="106">
        <v>28</v>
      </c>
      <c r="Y1061" s="106">
        <v>156</v>
      </c>
      <c r="Z1061" s="106">
        <v>14</v>
      </c>
      <c r="AA1061" s="106" t="str">
        <f t="shared" si="34"/>
        <v>ז_28_14_156_53</v>
      </c>
      <c r="AB1061" s="293">
        <v>2827.1276079720337</v>
      </c>
    </row>
    <row r="1062" spans="13:28">
      <c r="M1062" s="106">
        <v>43</v>
      </c>
      <c r="N1062" s="106" t="s">
        <v>207</v>
      </c>
      <c r="O1062" s="106">
        <v>28</v>
      </c>
      <c r="P1062" s="106">
        <v>156</v>
      </c>
      <c r="Q1062" s="106">
        <v>7</v>
      </c>
      <c r="R1062" s="106" t="str">
        <f t="shared" si="33"/>
        <v>ז_28_7_156_43</v>
      </c>
      <c r="S1062" s="293">
        <v>3047.87693654962</v>
      </c>
      <c r="V1062" s="106">
        <v>54</v>
      </c>
      <c r="W1062" s="106" t="s">
        <v>207</v>
      </c>
      <c r="X1062" s="106">
        <v>28</v>
      </c>
      <c r="Y1062" s="106">
        <v>156</v>
      </c>
      <c r="Z1062" s="106">
        <v>14</v>
      </c>
      <c r="AA1062" s="106" t="str">
        <f t="shared" si="34"/>
        <v>ז_28_14_156_54</v>
      </c>
      <c r="AB1062" s="293">
        <v>2976.6394617737151</v>
      </c>
    </row>
    <row r="1063" spans="13:28">
      <c r="M1063" s="106">
        <v>44</v>
      </c>
      <c r="N1063" s="106" t="s">
        <v>207</v>
      </c>
      <c r="O1063" s="106">
        <v>28</v>
      </c>
      <c r="P1063" s="106">
        <v>156</v>
      </c>
      <c r="Q1063" s="106">
        <v>7</v>
      </c>
      <c r="R1063" s="106" t="str">
        <f t="shared" si="33"/>
        <v>ז_28_7_156_44</v>
      </c>
      <c r="S1063" s="293">
        <v>3121.5507166437069</v>
      </c>
      <c r="V1063" s="106">
        <v>55</v>
      </c>
      <c r="W1063" s="106" t="s">
        <v>207</v>
      </c>
      <c r="X1063" s="106">
        <v>28</v>
      </c>
      <c r="Y1063" s="106">
        <v>156</v>
      </c>
      <c r="Z1063" s="106">
        <v>14</v>
      </c>
      <c r="AA1063" s="106" t="str">
        <f t="shared" si="34"/>
        <v>ז_28_14_156_55</v>
      </c>
      <c r="AB1063" s="293">
        <v>3249.8339020459603</v>
      </c>
    </row>
    <row r="1064" spans="13:28">
      <c r="M1064" s="106">
        <v>45</v>
      </c>
      <c r="N1064" s="106" t="s">
        <v>207</v>
      </c>
      <c r="O1064" s="106">
        <v>28</v>
      </c>
      <c r="P1064" s="106">
        <v>156</v>
      </c>
      <c r="Q1064" s="106">
        <v>7</v>
      </c>
      <c r="R1064" s="106" t="str">
        <f t="shared" si="33"/>
        <v>ז_28_7_156_45</v>
      </c>
      <c r="S1064" s="293">
        <v>3197.0670220382603</v>
      </c>
      <c r="V1064" s="106">
        <v>56</v>
      </c>
      <c r="W1064" s="106" t="s">
        <v>207</v>
      </c>
      <c r="X1064" s="106">
        <v>28</v>
      </c>
      <c r="Y1064" s="106">
        <v>156</v>
      </c>
      <c r="Z1064" s="106">
        <v>14</v>
      </c>
      <c r="AA1064" s="106" t="str">
        <f t="shared" si="34"/>
        <v>ז_28_14_156_56</v>
      </c>
      <c r="AB1064" s="293">
        <v>3452.2888304966909</v>
      </c>
    </row>
    <row r="1065" spans="13:28">
      <c r="M1065" s="106">
        <v>46</v>
      </c>
      <c r="N1065" s="106" t="s">
        <v>207</v>
      </c>
      <c r="O1065" s="106">
        <v>28</v>
      </c>
      <c r="P1065" s="106">
        <v>156</v>
      </c>
      <c r="Q1065" s="106">
        <v>7</v>
      </c>
      <c r="R1065" s="106" t="str">
        <f t="shared" si="33"/>
        <v>ז_28_7_156_46</v>
      </c>
      <c r="S1065" s="293">
        <v>3274.8698657769319</v>
      </c>
      <c r="V1065" s="106">
        <v>57</v>
      </c>
      <c r="W1065" s="106" t="s">
        <v>207</v>
      </c>
      <c r="X1065" s="106">
        <v>28</v>
      </c>
      <c r="Y1065" s="106">
        <v>156</v>
      </c>
      <c r="Z1065" s="106">
        <v>14</v>
      </c>
      <c r="AA1065" s="106" t="str">
        <f t="shared" si="34"/>
        <v>ז_28_14_156_57</v>
      </c>
      <c r="AB1065" s="293">
        <v>3834.5281467514164</v>
      </c>
    </row>
    <row r="1066" spans="13:28">
      <c r="M1066" s="106">
        <v>47</v>
      </c>
      <c r="N1066" s="106" t="s">
        <v>207</v>
      </c>
      <c r="O1066" s="106">
        <v>28</v>
      </c>
      <c r="P1066" s="106">
        <v>156</v>
      </c>
      <c r="Q1066" s="106">
        <v>7</v>
      </c>
      <c r="R1066" s="106" t="str">
        <f t="shared" si="33"/>
        <v>ז_28_7_156_47</v>
      </c>
      <c r="S1066" s="293">
        <v>3351.0982940932072</v>
      </c>
      <c r="V1066" s="106">
        <v>58</v>
      </c>
      <c r="W1066" s="106" t="s">
        <v>207</v>
      </c>
      <c r="X1066" s="106">
        <v>28</v>
      </c>
      <c r="Y1066" s="106">
        <v>156</v>
      </c>
      <c r="Z1066" s="106">
        <v>14</v>
      </c>
      <c r="AA1066" s="106" t="str">
        <f t="shared" si="34"/>
        <v>ז_28_14_156_58</v>
      </c>
      <c r="AB1066" s="293">
        <v>4217.0310471289549</v>
      </c>
    </row>
    <row r="1067" spans="13:28">
      <c r="M1067" s="106">
        <v>48</v>
      </c>
      <c r="N1067" s="106" t="s">
        <v>207</v>
      </c>
      <c r="O1067" s="106">
        <v>28</v>
      </c>
      <c r="P1067" s="106">
        <v>156</v>
      </c>
      <c r="Q1067" s="106">
        <v>7</v>
      </c>
      <c r="R1067" s="106" t="str">
        <f t="shared" si="33"/>
        <v>ז_28_7_156_48</v>
      </c>
      <c r="S1067" s="293">
        <v>3424.8949792536837</v>
      </c>
      <c r="V1067" s="106">
        <v>59</v>
      </c>
      <c r="W1067" s="106" t="s">
        <v>207</v>
      </c>
      <c r="X1067" s="106">
        <v>28</v>
      </c>
      <c r="Y1067" s="106">
        <v>156</v>
      </c>
      <c r="Z1067" s="106">
        <v>14</v>
      </c>
      <c r="AA1067" s="106" t="str">
        <f t="shared" si="34"/>
        <v>ז_28_14_156_59</v>
      </c>
      <c r="AB1067" s="293">
        <v>4219.3029386879971</v>
      </c>
    </row>
    <row r="1068" spans="13:28">
      <c r="M1068" s="106">
        <v>49</v>
      </c>
      <c r="N1068" s="106" t="s">
        <v>207</v>
      </c>
      <c r="O1068" s="106">
        <v>28</v>
      </c>
      <c r="P1068" s="106">
        <v>156</v>
      </c>
      <c r="Q1068" s="106">
        <v>7</v>
      </c>
      <c r="R1068" s="106" t="str">
        <f t="shared" si="33"/>
        <v>ז_28_7_156_49</v>
      </c>
      <c r="S1068" s="293">
        <v>3501.1769164726684</v>
      </c>
      <c r="V1068" s="106">
        <v>60</v>
      </c>
      <c r="W1068" s="106" t="s">
        <v>207</v>
      </c>
      <c r="X1068" s="106">
        <v>28</v>
      </c>
      <c r="Y1068" s="106">
        <v>156</v>
      </c>
      <c r="Z1068" s="106">
        <v>14</v>
      </c>
      <c r="AA1068" s="106" t="str">
        <f t="shared" si="34"/>
        <v>ז_28_14_156_60</v>
      </c>
      <c r="AB1068" s="293">
        <v>4530.0171025954915</v>
      </c>
    </row>
    <row r="1069" spans="13:28">
      <c r="M1069" s="106">
        <v>50</v>
      </c>
      <c r="N1069" s="106" t="s">
        <v>207</v>
      </c>
      <c r="O1069" s="106">
        <v>28</v>
      </c>
      <c r="P1069" s="106">
        <v>156</v>
      </c>
      <c r="Q1069" s="106">
        <v>7</v>
      </c>
      <c r="R1069" s="106" t="str">
        <f t="shared" si="33"/>
        <v>ז_28_7_156_50</v>
      </c>
      <c r="S1069" s="293">
        <v>3582.4056958417414</v>
      </c>
      <c r="V1069" s="106">
        <v>61</v>
      </c>
      <c r="W1069" s="106" t="s">
        <v>207</v>
      </c>
      <c r="X1069" s="106">
        <v>28</v>
      </c>
      <c r="Y1069" s="106">
        <v>156</v>
      </c>
      <c r="Z1069" s="106">
        <v>14</v>
      </c>
      <c r="AA1069" s="106" t="str">
        <f t="shared" si="34"/>
        <v>ז_28_14_156_61</v>
      </c>
      <c r="AB1069" s="293">
        <v>4683.3112098021375</v>
      </c>
    </row>
    <row r="1070" spans="13:28">
      <c r="M1070" s="106">
        <v>51</v>
      </c>
      <c r="N1070" s="106" t="s">
        <v>207</v>
      </c>
      <c r="O1070" s="106">
        <v>28</v>
      </c>
      <c r="P1070" s="106">
        <v>156</v>
      </c>
      <c r="Q1070" s="106">
        <v>7</v>
      </c>
      <c r="R1070" s="106" t="str">
        <f t="shared" si="33"/>
        <v>ז_28_7_156_51</v>
      </c>
      <c r="S1070" s="293">
        <v>3667.8596992478233</v>
      </c>
      <c r="V1070" s="106">
        <v>62</v>
      </c>
      <c r="W1070" s="106" t="s">
        <v>207</v>
      </c>
      <c r="X1070" s="106">
        <v>28</v>
      </c>
      <c r="Y1070" s="106">
        <v>156</v>
      </c>
      <c r="Z1070" s="106">
        <v>14</v>
      </c>
      <c r="AA1070" s="106" t="str">
        <f t="shared" si="34"/>
        <v>ז_28_14_156_62</v>
      </c>
      <c r="AB1070" s="293">
        <v>4816.0082974587385</v>
      </c>
    </row>
    <row r="1071" spans="13:28">
      <c r="M1071" s="106">
        <v>52</v>
      </c>
      <c r="N1071" s="106" t="s">
        <v>207</v>
      </c>
      <c r="O1071" s="106">
        <v>28</v>
      </c>
      <c r="P1071" s="106">
        <v>156</v>
      </c>
      <c r="Q1071" s="106">
        <v>7</v>
      </c>
      <c r="R1071" s="106" t="str">
        <f t="shared" si="33"/>
        <v>ז_28_7_156_52</v>
      </c>
      <c r="S1071" s="293">
        <v>3761.2642113005936</v>
      </c>
      <c r="V1071" s="106">
        <v>63</v>
      </c>
      <c r="W1071" s="106" t="s">
        <v>207</v>
      </c>
      <c r="X1071" s="106">
        <v>28</v>
      </c>
      <c r="Y1071" s="106">
        <v>156</v>
      </c>
      <c r="Z1071" s="106">
        <v>14</v>
      </c>
      <c r="AA1071" s="106" t="str">
        <f t="shared" si="34"/>
        <v>ז_28_14_156_63</v>
      </c>
      <c r="AB1071" s="293">
        <v>4880.8307690925831</v>
      </c>
    </row>
    <row r="1072" spans="13:28">
      <c r="M1072" s="106">
        <v>53</v>
      </c>
      <c r="N1072" s="106" t="s">
        <v>207</v>
      </c>
      <c r="O1072" s="106">
        <v>28</v>
      </c>
      <c r="P1072" s="106">
        <v>156</v>
      </c>
      <c r="Q1072" s="106">
        <v>7</v>
      </c>
      <c r="R1072" s="106" t="str">
        <f t="shared" si="33"/>
        <v>ז_28_7_156_53</v>
      </c>
      <c r="S1072" s="293">
        <v>3855.1801748013681</v>
      </c>
      <c r="V1072" s="106">
        <v>64</v>
      </c>
      <c r="W1072" s="106" t="s">
        <v>207</v>
      </c>
      <c r="X1072" s="106">
        <v>28</v>
      </c>
      <c r="Y1072" s="106">
        <v>156</v>
      </c>
      <c r="Z1072" s="106">
        <v>14</v>
      </c>
      <c r="AA1072" s="106" t="str">
        <f t="shared" si="34"/>
        <v>ז_28_14_156_64</v>
      </c>
      <c r="AB1072" s="293">
        <v>4447.4700981758888</v>
      </c>
    </row>
    <row r="1073" spans="13:28">
      <c r="M1073" s="106">
        <v>54</v>
      </c>
      <c r="N1073" s="106" t="s">
        <v>207</v>
      </c>
      <c r="O1073" s="106">
        <v>28</v>
      </c>
      <c r="P1073" s="106">
        <v>156</v>
      </c>
      <c r="Q1073" s="106">
        <v>7</v>
      </c>
      <c r="R1073" s="106" t="str">
        <f t="shared" si="33"/>
        <v>ז_28_7_156_54</v>
      </c>
      <c r="S1073" s="293">
        <v>3949.8154792627311</v>
      </c>
      <c r="V1073" s="106">
        <v>65</v>
      </c>
      <c r="W1073" s="106" t="s">
        <v>207</v>
      </c>
      <c r="X1073" s="106">
        <v>28</v>
      </c>
      <c r="Y1073" s="106">
        <v>156</v>
      </c>
      <c r="Z1073" s="106">
        <v>14</v>
      </c>
      <c r="AA1073" s="106" t="str">
        <f t="shared" si="34"/>
        <v>ז_28_14_156_65</v>
      </c>
      <c r="AB1073" s="293">
        <v>3898.7587576198739</v>
      </c>
    </row>
    <row r="1074" spans="13:28">
      <c r="M1074" s="106">
        <v>55</v>
      </c>
      <c r="N1074" s="106" t="s">
        <v>207</v>
      </c>
      <c r="O1074" s="106">
        <v>28</v>
      </c>
      <c r="P1074" s="106">
        <v>156</v>
      </c>
      <c r="Q1074" s="106">
        <v>7</v>
      </c>
      <c r="R1074" s="106" t="str">
        <f t="shared" si="33"/>
        <v>ז_28_7_156_55</v>
      </c>
      <c r="S1074" s="293">
        <v>4045.6344567860478</v>
      </c>
      <c r="V1074" s="106">
        <v>66</v>
      </c>
      <c r="W1074" s="106" t="s">
        <v>207</v>
      </c>
      <c r="X1074" s="106">
        <v>28</v>
      </c>
      <c r="Y1074" s="106">
        <v>156</v>
      </c>
      <c r="Z1074" s="106">
        <v>14</v>
      </c>
      <c r="AA1074" s="106" t="str">
        <f t="shared" si="34"/>
        <v>ז_28_14_156_66</v>
      </c>
      <c r="AB1074" s="293">
        <v>2171.0680968827073</v>
      </c>
    </row>
    <row r="1075" spans="13:28">
      <c r="M1075" s="106">
        <v>56</v>
      </c>
      <c r="N1075" s="106" t="s">
        <v>207</v>
      </c>
      <c r="O1075" s="106">
        <v>28</v>
      </c>
      <c r="P1075" s="106">
        <v>156</v>
      </c>
      <c r="Q1075" s="106">
        <v>7</v>
      </c>
      <c r="R1075" s="106" t="str">
        <f t="shared" si="33"/>
        <v>ז_28_7_156_56</v>
      </c>
      <c r="S1075" s="293">
        <v>4129.8353945728568</v>
      </c>
      <c r="V1075" s="106">
        <v>21</v>
      </c>
      <c r="W1075" s="106" t="s">
        <v>208</v>
      </c>
      <c r="X1075" s="106">
        <v>28</v>
      </c>
      <c r="Y1075" s="106">
        <v>156</v>
      </c>
      <c r="Z1075" s="106">
        <v>14</v>
      </c>
      <c r="AA1075" s="106" t="str">
        <f t="shared" si="34"/>
        <v>נ_28_14_156_21</v>
      </c>
      <c r="AB1075" s="293">
        <v>227.89880028545241</v>
      </c>
    </row>
    <row r="1076" spans="13:28">
      <c r="M1076" s="106">
        <v>57</v>
      </c>
      <c r="N1076" s="106" t="s">
        <v>207</v>
      </c>
      <c r="O1076" s="106">
        <v>28</v>
      </c>
      <c r="P1076" s="106">
        <v>156</v>
      </c>
      <c r="Q1076" s="106">
        <v>7</v>
      </c>
      <c r="R1076" s="106" t="str">
        <f t="shared" si="33"/>
        <v>ז_28_7_156_57</v>
      </c>
      <c r="S1076" s="293">
        <v>4207.391890717744</v>
      </c>
      <c r="V1076" s="106">
        <v>22</v>
      </c>
      <c r="W1076" s="106" t="s">
        <v>208</v>
      </c>
      <c r="X1076" s="106">
        <v>28</v>
      </c>
      <c r="Y1076" s="106">
        <v>156</v>
      </c>
      <c r="Z1076" s="106">
        <v>14</v>
      </c>
      <c r="AA1076" s="106" t="str">
        <f t="shared" si="34"/>
        <v>נ_28_14_156_22</v>
      </c>
      <c r="AB1076" s="293">
        <v>277.69316045494043</v>
      </c>
    </row>
    <row r="1077" spans="13:28">
      <c r="M1077" s="106">
        <v>58</v>
      </c>
      <c r="N1077" s="106" t="s">
        <v>207</v>
      </c>
      <c r="O1077" s="106">
        <v>28</v>
      </c>
      <c r="P1077" s="106">
        <v>156</v>
      </c>
      <c r="Q1077" s="106">
        <v>7</v>
      </c>
      <c r="R1077" s="106" t="str">
        <f t="shared" si="33"/>
        <v>ז_28_7_156_58</v>
      </c>
      <c r="S1077" s="293">
        <v>4253.2860883534377</v>
      </c>
      <c r="V1077" s="106">
        <v>23</v>
      </c>
      <c r="W1077" s="106" t="s">
        <v>208</v>
      </c>
      <c r="X1077" s="106">
        <v>28</v>
      </c>
      <c r="Y1077" s="106">
        <v>156</v>
      </c>
      <c r="Z1077" s="106">
        <v>14</v>
      </c>
      <c r="AA1077" s="106" t="str">
        <f t="shared" si="34"/>
        <v>נ_28_14_156_23</v>
      </c>
      <c r="AB1077" s="293">
        <v>359.6363586692367</v>
      </c>
    </row>
    <row r="1078" spans="13:28">
      <c r="M1078" s="106">
        <v>59</v>
      </c>
      <c r="N1078" s="106" t="s">
        <v>207</v>
      </c>
      <c r="O1078" s="106">
        <v>28</v>
      </c>
      <c r="P1078" s="106">
        <v>156</v>
      </c>
      <c r="Q1078" s="106">
        <v>7</v>
      </c>
      <c r="R1078" s="106" t="str">
        <f t="shared" si="33"/>
        <v>ז_28_7_156_59</v>
      </c>
      <c r="S1078" s="293">
        <v>4255.9904116642365</v>
      </c>
      <c r="V1078" s="106">
        <v>24</v>
      </c>
      <c r="W1078" s="106" t="s">
        <v>208</v>
      </c>
      <c r="X1078" s="106">
        <v>28</v>
      </c>
      <c r="Y1078" s="106">
        <v>156</v>
      </c>
      <c r="Z1078" s="106">
        <v>14</v>
      </c>
      <c r="AA1078" s="106" t="str">
        <f t="shared" si="34"/>
        <v>נ_28_14_156_24</v>
      </c>
      <c r="AB1078" s="293">
        <v>399.73604356077743</v>
      </c>
    </row>
    <row r="1079" spans="13:28">
      <c r="M1079" s="106">
        <v>60</v>
      </c>
      <c r="N1079" s="106" t="s">
        <v>207</v>
      </c>
      <c r="O1079" s="106">
        <v>28</v>
      </c>
      <c r="P1079" s="106">
        <v>156</v>
      </c>
      <c r="Q1079" s="106">
        <v>7</v>
      </c>
      <c r="R1079" s="106" t="str">
        <f t="shared" si="33"/>
        <v>ז_28_7_156_60</v>
      </c>
      <c r="S1079" s="293">
        <v>4258.4117579075419</v>
      </c>
      <c r="V1079" s="106">
        <v>25</v>
      </c>
      <c r="W1079" s="106" t="s">
        <v>208</v>
      </c>
      <c r="X1079" s="106">
        <v>28</v>
      </c>
      <c r="Y1079" s="106">
        <v>156</v>
      </c>
      <c r="Z1079" s="106">
        <v>14</v>
      </c>
      <c r="AA1079" s="106" t="str">
        <f t="shared" si="34"/>
        <v>נ_28_14_156_25</v>
      </c>
      <c r="AB1079" s="293">
        <v>544.58541074292805</v>
      </c>
    </row>
    <row r="1080" spans="13:28">
      <c r="M1080" s="106">
        <v>61</v>
      </c>
      <c r="N1080" s="106" t="s">
        <v>207</v>
      </c>
      <c r="O1080" s="106">
        <v>28</v>
      </c>
      <c r="P1080" s="106">
        <v>156</v>
      </c>
      <c r="Q1080" s="106">
        <v>7</v>
      </c>
      <c r="R1080" s="106" t="str">
        <f t="shared" si="33"/>
        <v>ז_28_7_156_61</v>
      </c>
      <c r="S1080" s="293">
        <v>4203.1523741984111</v>
      </c>
      <c r="V1080" s="106">
        <v>26</v>
      </c>
      <c r="W1080" s="106" t="s">
        <v>208</v>
      </c>
      <c r="X1080" s="106">
        <v>28</v>
      </c>
      <c r="Y1080" s="106">
        <v>156</v>
      </c>
      <c r="Z1080" s="106">
        <v>14</v>
      </c>
      <c r="AA1080" s="106" t="str">
        <f t="shared" si="34"/>
        <v>נ_28_14_156_26</v>
      </c>
      <c r="AB1080" s="293">
        <v>586.42458368164432</v>
      </c>
    </row>
    <row r="1081" spans="13:28">
      <c r="M1081" s="106">
        <v>62</v>
      </c>
      <c r="N1081" s="106" t="s">
        <v>207</v>
      </c>
      <c r="O1081" s="106">
        <v>28</v>
      </c>
      <c r="P1081" s="106">
        <v>156</v>
      </c>
      <c r="Q1081" s="106">
        <v>7</v>
      </c>
      <c r="R1081" s="106" t="str">
        <f t="shared" si="33"/>
        <v>ז_28_7_156_62</v>
      </c>
      <c r="S1081" s="293">
        <v>4093.9542311845835</v>
      </c>
      <c r="V1081" s="106">
        <v>27</v>
      </c>
      <c r="W1081" s="106" t="s">
        <v>208</v>
      </c>
      <c r="X1081" s="106">
        <v>28</v>
      </c>
      <c r="Y1081" s="106">
        <v>156</v>
      </c>
      <c r="Z1081" s="106">
        <v>14</v>
      </c>
      <c r="AA1081" s="106" t="str">
        <f t="shared" si="34"/>
        <v>נ_28_14_156_27</v>
      </c>
      <c r="AB1081" s="293">
        <v>710.06625842266862</v>
      </c>
    </row>
    <row r="1082" spans="13:28">
      <c r="M1082" s="106">
        <v>63</v>
      </c>
      <c r="N1082" s="106" t="s">
        <v>207</v>
      </c>
      <c r="O1082" s="106">
        <v>28</v>
      </c>
      <c r="P1082" s="106">
        <v>156</v>
      </c>
      <c r="Q1082" s="106">
        <v>7</v>
      </c>
      <c r="R1082" s="106" t="str">
        <f t="shared" si="33"/>
        <v>ז_28_7_156_63</v>
      </c>
      <c r="S1082" s="293">
        <v>3895.8889067912605</v>
      </c>
      <c r="V1082" s="106">
        <v>28</v>
      </c>
      <c r="W1082" s="106" t="s">
        <v>208</v>
      </c>
      <c r="X1082" s="106">
        <v>28</v>
      </c>
      <c r="Y1082" s="106">
        <v>156</v>
      </c>
      <c r="Z1082" s="106">
        <v>14</v>
      </c>
      <c r="AA1082" s="106" t="str">
        <f t="shared" si="34"/>
        <v>נ_28_14_156_28</v>
      </c>
      <c r="AB1082" s="293">
        <v>746.37134783543922</v>
      </c>
    </row>
    <row r="1083" spans="13:28">
      <c r="M1083" s="106">
        <v>64</v>
      </c>
      <c r="N1083" s="106" t="s">
        <v>207</v>
      </c>
      <c r="O1083" s="106">
        <v>28</v>
      </c>
      <c r="P1083" s="106">
        <v>156</v>
      </c>
      <c r="Q1083" s="106">
        <v>7</v>
      </c>
      <c r="R1083" s="106" t="str">
        <f t="shared" si="33"/>
        <v>ז_28_7_156_64</v>
      </c>
      <c r="S1083" s="293">
        <v>3544.0402374060741</v>
      </c>
      <c r="V1083" s="106">
        <v>29</v>
      </c>
      <c r="W1083" s="106" t="s">
        <v>208</v>
      </c>
      <c r="X1083" s="106">
        <v>28</v>
      </c>
      <c r="Y1083" s="106">
        <v>156</v>
      </c>
      <c r="Z1083" s="106">
        <v>14</v>
      </c>
      <c r="AA1083" s="106" t="str">
        <f t="shared" si="34"/>
        <v>נ_28_14_156_29</v>
      </c>
      <c r="AB1083" s="293">
        <v>933.51964502890178</v>
      </c>
    </row>
    <row r="1084" spans="13:28">
      <c r="M1084" s="106">
        <v>65</v>
      </c>
      <c r="N1084" s="106" t="s">
        <v>207</v>
      </c>
      <c r="O1084" s="106">
        <v>28</v>
      </c>
      <c r="P1084" s="106">
        <v>156</v>
      </c>
      <c r="Q1084" s="106">
        <v>7</v>
      </c>
      <c r="R1084" s="106" t="str">
        <f t="shared" si="33"/>
        <v>ז_28_7_156_65</v>
      </c>
      <c r="S1084" s="293">
        <v>3067.0963651530815</v>
      </c>
      <c r="V1084" s="106">
        <v>30</v>
      </c>
      <c r="W1084" s="106" t="s">
        <v>208</v>
      </c>
      <c r="X1084" s="106">
        <v>28</v>
      </c>
      <c r="Y1084" s="106">
        <v>156</v>
      </c>
      <c r="Z1084" s="106">
        <v>14</v>
      </c>
      <c r="AA1084" s="106" t="str">
        <f t="shared" si="34"/>
        <v>נ_28_14_156_30</v>
      </c>
      <c r="AB1084" s="293">
        <v>1047.0676743124586</v>
      </c>
    </row>
    <row r="1085" spans="13:28">
      <c r="M1085" s="106">
        <v>66</v>
      </c>
      <c r="N1085" s="106" t="s">
        <v>207</v>
      </c>
      <c r="O1085" s="106">
        <v>28</v>
      </c>
      <c r="P1085" s="106">
        <v>156</v>
      </c>
      <c r="Q1085" s="106">
        <v>7</v>
      </c>
      <c r="R1085" s="106" t="str">
        <f t="shared" si="33"/>
        <v>ז_28_7_156_66</v>
      </c>
      <c r="S1085" s="293">
        <v>2196.2337127823039</v>
      </c>
      <c r="V1085" s="106">
        <v>31</v>
      </c>
      <c r="W1085" s="106" t="s">
        <v>208</v>
      </c>
      <c r="X1085" s="106">
        <v>28</v>
      </c>
      <c r="Y1085" s="106">
        <v>156</v>
      </c>
      <c r="Z1085" s="106">
        <v>14</v>
      </c>
      <c r="AA1085" s="106" t="str">
        <f t="shared" si="34"/>
        <v>נ_28_14_156_31</v>
      </c>
      <c r="AB1085" s="293">
        <v>1142.0435481611285</v>
      </c>
    </row>
    <row r="1086" spans="13:28">
      <c r="M1086" s="106">
        <v>20</v>
      </c>
      <c r="N1086" s="106" t="s">
        <v>208</v>
      </c>
      <c r="O1086" s="106">
        <v>28</v>
      </c>
      <c r="P1086" s="106">
        <v>156</v>
      </c>
      <c r="Q1086" s="106">
        <v>7</v>
      </c>
      <c r="R1086" s="106" t="str">
        <f t="shared" si="33"/>
        <v>נ_28_7_156_20</v>
      </c>
      <c r="S1086" s="293">
        <v>1712.0720557942914</v>
      </c>
      <c r="V1086" s="106">
        <v>32</v>
      </c>
      <c r="W1086" s="106" t="s">
        <v>208</v>
      </c>
      <c r="X1086" s="106">
        <v>28</v>
      </c>
      <c r="Y1086" s="106">
        <v>156</v>
      </c>
      <c r="Z1086" s="106">
        <v>14</v>
      </c>
      <c r="AA1086" s="106" t="str">
        <f t="shared" si="34"/>
        <v>נ_28_14_156_32</v>
      </c>
      <c r="AB1086" s="293">
        <v>1218.5588449329371</v>
      </c>
    </row>
    <row r="1087" spans="13:28">
      <c r="M1087" s="106">
        <v>21</v>
      </c>
      <c r="N1087" s="106" t="s">
        <v>208</v>
      </c>
      <c r="O1087" s="106">
        <v>28</v>
      </c>
      <c r="P1087" s="106">
        <v>156</v>
      </c>
      <c r="Q1087" s="106">
        <v>7</v>
      </c>
      <c r="R1087" s="106" t="str">
        <f t="shared" si="33"/>
        <v>נ_28_7_156_21</v>
      </c>
      <c r="S1087" s="293">
        <v>1767.6103292939399</v>
      </c>
      <c r="V1087" s="106">
        <v>33</v>
      </c>
      <c r="W1087" s="106" t="s">
        <v>208</v>
      </c>
      <c r="X1087" s="106">
        <v>28</v>
      </c>
      <c r="Y1087" s="106">
        <v>156</v>
      </c>
      <c r="Z1087" s="106">
        <v>14</v>
      </c>
      <c r="AA1087" s="106" t="str">
        <f t="shared" si="34"/>
        <v>נ_28_14_156_33</v>
      </c>
      <c r="AB1087" s="293">
        <v>1276.359268369016</v>
      </c>
    </row>
    <row r="1088" spans="13:28">
      <c r="M1088" s="106">
        <v>22</v>
      </c>
      <c r="N1088" s="106" t="s">
        <v>208</v>
      </c>
      <c r="O1088" s="106">
        <v>28</v>
      </c>
      <c r="P1088" s="106">
        <v>156</v>
      </c>
      <c r="Q1088" s="106">
        <v>7</v>
      </c>
      <c r="R1088" s="106" t="str">
        <f t="shared" si="33"/>
        <v>נ_28_7_156_22</v>
      </c>
      <c r="S1088" s="293">
        <v>1825.9174054529385</v>
      </c>
      <c r="V1088" s="106">
        <v>34</v>
      </c>
      <c r="W1088" s="106" t="s">
        <v>208</v>
      </c>
      <c r="X1088" s="106">
        <v>28</v>
      </c>
      <c r="Y1088" s="106">
        <v>156</v>
      </c>
      <c r="Z1088" s="106">
        <v>14</v>
      </c>
      <c r="AA1088" s="106" t="str">
        <f t="shared" si="34"/>
        <v>נ_28_14_156_34</v>
      </c>
      <c r="AB1088" s="293">
        <v>1328.1497691124762</v>
      </c>
    </row>
    <row r="1089" spans="13:28">
      <c r="M1089" s="106">
        <v>23</v>
      </c>
      <c r="N1089" s="106" t="s">
        <v>208</v>
      </c>
      <c r="O1089" s="106">
        <v>28</v>
      </c>
      <c r="P1089" s="106">
        <v>156</v>
      </c>
      <c r="Q1089" s="106">
        <v>7</v>
      </c>
      <c r="R1089" s="106" t="str">
        <f t="shared" si="33"/>
        <v>נ_28_7_156_23</v>
      </c>
      <c r="S1089" s="293">
        <v>1885.242934357613</v>
      </c>
      <c r="V1089" s="106">
        <v>35</v>
      </c>
      <c r="W1089" s="106" t="s">
        <v>208</v>
      </c>
      <c r="X1089" s="106">
        <v>28</v>
      </c>
      <c r="Y1089" s="106">
        <v>156</v>
      </c>
      <c r="Z1089" s="106">
        <v>14</v>
      </c>
      <c r="AA1089" s="106" t="str">
        <f t="shared" si="34"/>
        <v>נ_28_14_156_35</v>
      </c>
      <c r="AB1089" s="293">
        <v>1387.9866746658406</v>
      </c>
    </row>
    <row r="1090" spans="13:28">
      <c r="M1090" s="106">
        <v>24</v>
      </c>
      <c r="N1090" s="106" t="s">
        <v>208</v>
      </c>
      <c r="O1090" s="106">
        <v>28</v>
      </c>
      <c r="P1090" s="106">
        <v>156</v>
      </c>
      <c r="Q1090" s="106">
        <v>7</v>
      </c>
      <c r="R1090" s="106" t="str">
        <f t="shared" si="33"/>
        <v>נ_28_7_156_24</v>
      </c>
      <c r="S1090" s="293">
        <v>1944.4132653336883</v>
      </c>
      <c r="V1090" s="106">
        <v>36</v>
      </c>
      <c r="W1090" s="106" t="s">
        <v>208</v>
      </c>
      <c r="X1090" s="106">
        <v>28</v>
      </c>
      <c r="Y1090" s="106">
        <v>156</v>
      </c>
      <c r="Z1090" s="106">
        <v>14</v>
      </c>
      <c r="AA1090" s="106" t="str">
        <f t="shared" si="34"/>
        <v>נ_28_14_156_36</v>
      </c>
      <c r="AB1090" s="293">
        <v>1441.0641588200001</v>
      </c>
    </row>
    <row r="1091" spans="13:28">
      <c r="M1091" s="106">
        <v>25</v>
      </c>
      <c r="N1091" s="106" t="s">
        <v>208</v>
      </c>
      <c r="O1091" s="106">
        <v>28</v>
      </c>
      <c r="P1091" s="106">
        <v>156</v>
      </c>
      <c r="Q1091" s="106">
        <v>7</v>
      </c>
      <c r="R1091" s="106" t="str">
        <f t="shared" si="33"/>
        <v>נ_28_7_156_25</v>
      </c>
      <c r="S1091" s="293">
        <v>2005.0448146908902</v>
      </c>
      <c r="V1091" s="106">
        <v>37</v>
      </c>
      <c r="W1091" s="106" t="s">
        <v>208</v>
      </c>
      <c r="X1091" s="106">
        <v>28</v>
      </c>
      <c r="Y1091" s="106">
        <v>156</v>
      </c>
      <c r="Z1091" s="106">
        <v>14</v>
      </c>
      <c r="AA1091" s="106" t="str">
        <f t="shared" si="34"/>
        <v>נ_28_14_156_37</v>
      </c>
      <c r="AB1091" s="293">
        <v>1502.1046894076219</v>
      </c>
    </row>
    <row r="1092" spans="13:28">
      <c r="M1092" s="106">
        <v>26</v>
      </c>
      <c r="N1092" s="106" t="s">
        <v>208</v>
      </c>
      <c r="O1092" s="106">
        <v>28</v>
      </c>
      <c r="P1092" s="106">
        <v>156</v>
      </c>
      <c r="Q1092" s="106">
        <v>7</v>
      </c>
      <c r="R1092" s="106" t="str">
        <f t="shared" si="33"/>
        <v>נ_28_7_156_26</v>
      </c>
      <c r="S1092" s="293">
        <v>2063.0604884950885</v>
      </c>
      <c r="V1092" s="106">
        <v>38</v>
      </c>
      <c r="W1092" s="106" t="s">
        <v>208</v>
      </c>
      <c r="X1092" s="106">
        <v>28</v>
      </c>
      <c r="Y1092" s="106">
        <v>156</v>
      </c>
      <c r="Z1092" s="106">
        <v>14</v>
      </c>
      <c r="AA1092" s="106" t="str">
        <f t="shared" si="34"/>
        <v>נ_28_14_156_38</v>
      </c>
      <c r="AB1092" s="293">
        <v>1537.4492200339355</v>
      </c>
    </row>
    <row r="1093" spans="13:28">
      <c r="M1093" s="106">
        <v>27</v>
      </c>
      <c r="N1093" s="106" t="s">
        <v>208</v>
      </c>
      <c r="O1093" s="106">
        <v>28</v>
      </c>
      <c r="P1093" s="106">
        <v>156</v>
      </c>
      <c r="Q1093" s="106">
        <v>7</v>
      </c>
      <c r="R1093" s="106" t="str">
        <f t="shared" si="33"/>
        <v>נ_28_7_156_27</v>
      </c>
      <c r="S1093" s="293">
        <v>2122.4571170801091</v>
      </c>
      <c r="V1093" s="106">
        <v>39</v>
      </c>
      <c r="W1093" s="106" t="s">
        <v>208</v>
      </c>
      <c r="X1093" s="106">
        <v>28</v>
      </c>
      <c r="Y1093" s="106">
        <v>156</v>
      </c>
      <c r="Z1093" s="106">
        <v>14</v>
      </c>
      <c r="AA1093" s="106" t="str">
        <f t="shared" si="34"/>
        <v>נ_28_14_156_39</v>
      </c>
      <c r="AB1093" s="293">
        <v>1582.2332183428514</v>
      </c>
    </row>
    <row r="1094" spans="13:28">
      <c r="M1094" s="106">
        <v>28</v>
      </c>
      <c r="N1094" s="106" t="s">
        <v>208</v>
      </c>
      <c r="O1094" s="106">
        <v>28</v>
      </c>
      <c r="P1094" s="106">
        <v>156</v>
      </c>
      <c r="Q1094" s="106">
        <v>7</v>
      </c>
      <c r="R1094" s="106" t="str">
        <f t="shared" ref="R1094:R1157" si="35">N1094&amp;"_"&amp;O1094&amp;"_"&amp;Q1094&amp;"_"&amp;P1094&amp;"_"&amp;M1094</f>
        <v>נ_28_7_156_28</v>
      </c>
      <c r="S1094" s="293">
        <v>2179.9615074034868</v>
      </c>
      <c r="V1094" s="106">
        <v>40</v>
      </c>
      <c r="W1094" s="106" t="s">
        <v>208</v>
      </c>
      <c r="X1094" s="106">
        <v>28</v>
      </c>
      <c r="Y1094" s="106">
        <v>156</v>
      </c>
      <c r="Z1094" s="106">
        <v>14</v>
      </c>
      <c r="AA1094" s="106" t="str">
        <f t="shared" si="34"/>
        <v>נ_28_14_156_40</v>
      </c>
      <c r="AB1094" s="293">
        <v>1623.2863722495181</v>
      </c>
    </row>
    <row r="1095" spans="13:28">
      <c r="M1095" s="106">
        <v>29</v>
      </c>
      <c r="N1095" s="106" t="s">
        <v>208</v>
      </c>
      <c r="O1095" s="106">
        <v>28</v>
      </c>
      <c r="P1095" s="106">
        <v>156</v>
      </c>
      <c r="Q1095" s="106">
        <v>7</v>
      </c>
      <c r="R1095" s="106" t="str">
        <f t="shared" si="35"/>
        <v>נ_28_7_156_29</v>
      </c>
      <c r="S1095" s="293">
        <v>2239.1471930124826</v>
      </c>
      <c r="V1095" s="106">
        <v>41</v>
      </c>
      <c r="W1095" s="106" t="s">
        <v>208</v>
      </c>
      <c r="X1095" s="106">
        <v>28</v>
      </c>
      <c r="Y1095" s="106">
        <v>156</v>
      </c>
      <c r="Z1095" s="106">
        <v>14</v>
      </c>
      <c r="AA1095" s="106" t="str">
        <f t="shared" ref="AA1095:AA1158" si="36">W1095&amp;"_"&amp;X1095&amp;"_"&amp;Z1095&amp;"_"&amp;Y1095&amp;"_"&amp;V1095</f>
        <v>נ_28_14_156_41</v>
      </c>
      <c r="AB1095" s="293">
        <v>1685.4242069187035</v>
      </c>
    </row>
    <row r="1096" spans="13:28">
      <c r="M1096" s="106">
        <v>30</v>
      </c>
      <c r="N1096" s="106" t="s">
        <v>208</v>
      </c>
      <c r="O1096" s="106">
        <v>28</v>
      </c>
      <c r="P1096" s="106">
        <v>156</v>
      </c>
      <c r="Q1096" s="106">
        <v>7</v>
      </c>
      <c r="R1096" s="106" t="str">
        <f t="shared" si="35"/>
        <v>נ_28_7_156_30</v>
      </c>
      <c r="S1096" s="293">
        <v>2293.6765360864661</v>
      </c>
      <c r="V1096" s="106">
        <v>42</v>
      </c>
      <c r="W1096" s="106" t="s">
        <v>208</v>
      </c>
      <c r="X1096" s="106">
        <v>28</v>
      </c>
      <c r="Y1096" s="106">
        <v>156</v>
      </c>
      <c r="Z1096" s="106">
        <v>14</v>
      </c>
      <c r="AA1096" s="106" t="str">
        <f t="shared" si="36"/>
        <v>נ_28_14_156_42</v>
      </c>
      <c r="AB1096" s="293">
        <v>1710.605706814094</v>
      </c>
    </row>
    <row r="1097" spans="13:28">
      <c r="M1097" s="106">
        <v>31</v>
      </c>
      <c r="N1097" s="106" t="s">
        <v>208</v>
      </c>
      <c r="O1097" s="106">
        <v>28</v>
      </c>
      <c r="P1097" s="106">
        <v>156</v>
      </c>
      <c r="Q1097" s="106">
        <v>7</v>
      </c>
      <c r="R1097" s="106" t="str">
        <f t="shared" si="35"/>
        <v>נ_28_7_156_31</v>
      </c>
      <c r="S1097" s="293">
        <v>2346.4546709024753</v>
      </c>
      <c r="V1097" s="106">
        <v>43</v>
      </c>
      <c r="W1097" s="106" t="s">
        <v>208</v>
      </c>
      <c r="X1097" s="106">
        <v>28</v>
      </c>
      <c r="Y1097" s="106">
        <v>156</v>
      </c>
      <c r="Z1097" s="106">
        <v>14</v>
      </c>
      <c r="AA1097" s="106" t="str">
        <f t="shared" si="36"/>
        <v>נ_28_14_156_43</v>
      </c>
      <c r="AB1097" s="293">
        <v>1793.4306198373606</v>
      </c>
    </row>
    <row r="1098" spans="13:28">
      <c r="M1098" s="106">
        <v>32</v>
      </c>
      <c r="N1098" s="106" t="s">
        <v>208</v>
      </c>
      <c r="O1098" s="106">
        <v>28</v>
      </c>
      <c r="P1098" s="106">
        <v>156</v>
      </c>
      <c r="Q1098" s="106">
        <v>7</v>
      </c>
      <c r="R1098" s="106" t="str">
        <f t="shared" si="35"/>
        <v>נ_28_7_156_32</v>
      </c>
      <c r="S1098" s="293">
        <v>2398.2246761971146</v>
      </c>
      <c r="V1098" s="106">
        <v>44</v>
      </c>
      <c r="W1098" s="106" t="s">
        <v>208</v>
      </c>
      <c r="X1098" s="106">
        <v>28</v>
      </c>
      <c r="Y1098" s="106">
        <v>156</v>
      </c>
      <c r="Z1098" s="106">
        <v>14</v>
      </c>
      <c r="AA1098" s="106" t="str">
        <f t="shared" si="36"/>
        <v>נ_28_14_156_44</v>
      </c>
      <c r="AB1098" s="293">
        <v>1880.330682099438</v>
      </c>
    </row>
    <row r="1099" spans="13:28">
      <c r="M1099" s="106">
        <v>33</v>
      </c>
      <c r="N1099" s="106" t="s">
        <v>208</v>
      </c>
      <c r="O1099" s="106">
        <v>28</v>
      </c>
      <c r="P1099" s="106">
        <v>156</v>
      </c>
      <c r="Q1099" s="106">
        <v>7</v>
      </c>
      <c r="R1099" s="106" t="str">
        <f t="shared" si="35"/>
        <v>נ_28_7_156_33</v>
      </c>
      <c r="S1099" s="293">
        <v>2449.8048627052881</v>
      </c>
      <c r="V1099" s="106">
        <v>45</v>
      </c>
      <c r="W1099" s="106" t="s">
        <v>208</v>
      </c>
      <c r="X1099" s="106">
        <v>28</v>
      </c>
      <c r="Y1099" s="106">
        <v>156</v>
      </c>
      <c r="Z1099" s="106">
        <v>14</v>
      </c>
      <c r="AA1099" s="106" t="str">
        <f t="shared" si="36"/>
        <v>נ_28_14_156_45</v>
      </c>
      <c r="AB1099" s="293">
        <v>1964.8338537505801</v>
      </c>
    </row>
    <row r="1100" spans="13:28">
      <c r="M1100" s="106">
        <v>34</v>
      </c>
      <c r="N1100" s="106" t="s">
        <v>208</v>
      </c>
      <c r="O1100" s="106">
        <v>28</v>
      </c>
      <c r="P1100" s="106">
        <v>156</v>
      </c>
      <c r="Q1100" s="106">
        <v>7</v>
      </c>
      <c r="R1100" s="106" t="str">
        <f t="shared" si="35"/>
        <v>נ_28_7_156_34</v>
      </c>
      <c r="S1100" s="293">
        <v>2502.1122873089612</v>
      </c>
      <c r="V1100" s="106">
        <v>46</v>
      </c>
      <c r="W1100" s="106" t="s">
        <v>208</v>
      </c>
      <c r="X1100" s="106">
        <v>28</v>
      </c>
      <c r="Y1100" s="106">
        <v>156</v>
      </c>
      <c r="Z1100" s="106">
        <v>14</v>
      </c>
      <c r="AA1100" s="106" t="str">
        <f t="shared" si="36"/>
        <v>נ_28_14_156_46</v>
      </c>
      <c r="AB1100" s="293">
        <v>2114.6482321731573</v>
      </c>
    </row>
    <row r="1101" spans="13:28">
      <c r="M1101" s="106">
        <v>35</v>
      </c>
      <c r="N1101" s="106" t="s">
        <v>208</v>
      </c>
      <c r="O1101" s="106">
        <v>28</v>
      </c>
      <c r="P1101" s="106">
        <v>156</v>
      </c>
      <c r="Q1101" s="106">
        <v>7</v>
      </c>
      <c r="R1101" s="106" t="str">
        <f t="shared" si="35"/>
        <v>נ_28_7_156_35</v>
      </c>
      <c r="S1101" s="293">
        <v>2555.5580616771072</v>
      </c>
      <c r="V1101" s="106">
        <v>47</v>
      </c>
      <c r="W1101" s="106" t="s">
        <v>208</v>
      </c>
      <c r="X1101" s="106">
        <v>28</v>
      </c>
      <c r="Y1101" s="106">
        <v>156</v>
      </c>
      <c r="Z1101" s="106">
        <v>14</v>
      </c>
      <c r="AA1101" s="106" t="str">
        <f t="shared" si="36"/>
        <v>נ_28_14_156_47</v>
      </c>
      <c r="AB1101" s="293">
        <v>2274.4446745041055</v>
      </c>
    </row>
    <row r="1102" spans="13:28">
      <c r="M1102" s="106">
        <v>36</v>
      </c>
      <c r="N1102" s="106" t="s">
        <v>208</v>
      </c>
      <c r="O1102" s="106">
        <v>28</v>
      </c>
      <c r="P1102" s="106">
        <v>156</v>
      </c>
      <c r="Q1102" s="106">
        <v>7</v>
      </c>
      <c r="R1102" s="106" t="str">
        <f t="shared" si="35"/>
        <v>נ_28_7_156_36</v>
      </c>
      <c r="S1102" s="293">
        <v>2609.9183291980844</v>
      </c>
      <c r="V1102" s="106">
        <v>48</v>
      </c>
      <c r="W1102" s="106" t="s">
        <v>208</v>
      </c>
      <c r="X1102" s="106">
        <v>28</v>
      </c>
      <c r="Y1102" s="106">
        <v>156</v>
      </c>
      <c r="Z1102" s="106">
        <v>14</v>
      </c>
      <c r="AA1102" s="106" t="str">
        <f t="shared" si="36"/>
        <v>נ_28_14_156_48</v>
      </c>
      <c r="AB1102" s="293">
        <v>2359.5512941454749</v>
      </c>
    </row>
    <row r="1103" spans="13:28">
      <c r="M1103" s="106">
        <v>37</v>
      </c>
      <c r="N1103" s="106" t="s">
        <v>208</v>
      </c>
      <c r="O1103" s="106">
        <v>28</v>
      </c>
      <c r="P1103" s="106">
        <v>156</v>
      </c>
      <c r="Q1103" s="106">
        <v>7</v>
      </c>
      <c r="R1103" s="106" t="str">
        <f t="shared" si="35"/>
        <v>נ_28_7_156_37</v>
      </c>
      <c r="S1103" s="293">
        <v>2665.673560693604</v>
      </c>
      <c r="V1103" s="106">
        <v>49</v>
      </c>
      <c r="W1103" s="106" t="s">
        <v>208</v>
      </c>
      <c r="X1103" s="106">
        <v>28</v>
      </c>
      <c r="Y1103" s="106">
        <v>156</v>
      </c>
      <c r="Z1103" s="106">
        <v>14</v>
      </c>
      <c r="AA1103" s="106" t="str">
        <f t="shared" si="36"/>
        <v>נ_28_14_156_49</v>
      </c>
      <c r="AB1103" s="293">
        <v>2417.4928001667895</v>
      </c>
    </row>
    <row r="1104" spans="13:28">
      <c r="M1104" s="106">
        <v>38</v>
      </c>
      <c r="N1104" s="106" t="s">
        <v>208</v>
      </c>
      <c r="O1104" s="106">
        <v>28</v>
      </c>
      <c r="P1104" s="106">
        <v>156</v>
      </c>
      <c r="Q1104" s="106">
        <v>7</v>
      </c>
      <c r="R1104" s="106" t="str">
        <f t="shared" si="35"/>
        <v>נ_28_7_156_38</v>
      </c>
      <c r="S1104" s="293">
        <v>2722.617051193025</v>
      </c>
      <c r="V1104" s="106">
        <v>50</v>
      </c>
      <c r="W1104" s="106" t="s">
        <v>208</v>
      </c>
      <c r="X1104" s="106">
        <v>28</v>
      </c>
      <c r="Y1104" s="106">
        <v>156</v>
      </c>
      <c r="Z1104" s="106">
        <v>14</v>
      </c>
      <c r="AA1104" s="106" t="str">
        <f t="shared" si="36"/>
        <v>נ_28_14_156_50</v>
      </c>
      <c r="AB1104" s="293">
        <v>2496.8594896990576</v>
      </c>
    </row>
    <row r="1105" spans="13:28">
      <c r="M1105" s="106">
        <v>39</v>
      </c>
      <c r="N1105" s="106" t="s">
        <v>208</v>
      </c>
      <c r="O1105" s="106">
        <v>28</v>
      </c>
      <c r="P1105" s="106">
        <v>156</v>
      </c>
      <c r="Q1105" s="106">
        <v>7</v>
      </c>
      <c r="R1105" s="106" t="str">
        <f t="shared" si="35"/>
        <v>נ_28_7_156_39</v>
      </c>
      <c r="S1105" s="293">
        <v>2782.2453139452996</v>
      </c>
      <c r="V1105" s="106">
        <v>51</v>
      </c>
      <c r="W1105" s="106" t="s">
        <v>208</v>
      </c>
      <c r="X1105" s="106">
        <v>28</v>
      </c>
      <c r="Y1105" s="106">
        <v>156</v>
      </c>
      <c r="Z1105" s="106">
        <v>14</v>
      </c>
      <c r="AA1105" s="106" t="str">
        <f t="shared" si="36"/>
        <v>נ_28_14_156_51</v>
      </c>
      <c r="AB1105" s="293">
        <v>2541.2391226041414</v>
      </c>
    </row>
    <row r="1106" spans="13:28">
      <c r="M1106" s="106">
        <v>40</v>
      </c>
      <c r="N1106" s="106" t="s">
        <v>208</v>
      </c>
      <c r="O1106" s="106">
        <v>28</v>
      </c>
      <c r="P1106" s="106">
        <v>156</v>
      </c>
      <c r="Q1106" s="106">
        <v>7</v>
      </c>
      <c r="R1106" s="106" t="str">
        <f t="shared" si="35"/>
        <v>נ_28_7_156_40</v>
      </c>
      <c r="S1106" s="293">
        <v>2844.3899028597571</v>
      </c>
      <c r="V1106" s="106">
        <v>52</v>
      </c>
      <c r="W1106" s="106" t="s">
        <v>208</v>
      </c>
      <c r="X1106" s="106">
        <v>28</v>
      </c>
      <c r="Y1106" s="106">
        <v>156</v>
      </c>
      <c r="Z1106" s="106">
        <v>14</v>
      </c>
      <c r="AA1106" s="106" t="str">
        <f t="shared" si="36"/>
        <v>נ_28_14_156_52</v>
      </c>
      <c r="AB1106" s="293">
        <v>2691.3164559121938</v>
      </c>
    </row>
    <row r="1107" spans="13:28">
      <c r="M1107" s="106">
        <v>41</v>
      </c>
      <c r="N1107" s="106" t="s">
        <v>208</v>
      </c>
      <c r="O1107" s="106">
        <v>28</v>
      </c>
      <c r="P1107" s="106">
        <v>156</v>
      </c>
      <c r="Q1107" s="106">
        <v>7</v>
      </c>
      <c r="R1107" s="106" t="str">
        <f t="shared" si="35"/>
        <v>נ_28_7_156_41</v>
      </c>
      <c r="S1107" s="293">
        <v>2909.5728066186293</v>
      </c>
      <c r="V1107" s="106">
        <v>53</v>
      </c>
      <c r="W1107" s="106" t="s">
        <v>208</v>
      </c>
      <c r="X1107" s="106">
        <v>28</v>
      </c>
      <c r="Y1107" s="106">
        <v>156</v>
      </c>
      <c r="Z1107" s="106">
        <v>14</v>
      </c>
      <c r="AA1107" s="106" t="str">
        <f t="shared" si="36"/>
        <v>נ_28_14_156_53</v>
      </c>
      <c r="AB1107" s="293">
        <v>2841.2631112329736</v>
      </c>
    </row>
    <row r="1108" spans="13:28">
      <c r="M1108" s="106">
        <v>42</v>
      </c>
      <c r="N1108" s="106" t="s">
        <v>208</v>
      </c>
      <c r="O1108" s="106">
        <v>28</v>
      </c>
      <c r="P1108" s="106">
        <v>156</v>
      </c>
      <c r="Q1108" s="106">
        <v>7</v>
      </c>
      <c r="R1108" s="106" t="str">
        <f t="shared" si="35"/>
        <v>נ_28_7_156_42</v>
      </c>
      <c r="S1108" s="293">
        <v>2976.8894346758434</v>
      </c>
      <c r="V1108" s="106">
        <v>54</v>
      </c>
      <c r="W1108" s="106" t="s">
        <v>208</v>
      </c>
      <c r="X1108" s="106">
        <v>28</v>
      </c>
      <c r="Y1108" s="106">
        <v>156</v>
      </c>
      <c r="Z1108" s="106">
        <v>14</v>
      </c>
      <c r="AA1108" s="106" t="str">
        <f t="shared" si="36"/>
        <v>נ_28_14_156_54</v>
      </c>
      <c r="AB1108" s="293">
        <v>2989.1725850317348</v>
      </c>
    </row>
    <row r="1109" spans="13:28">
      <c r="M1109" s="106">
        <v>43</v>
      </c>
      <c r="N1109" s="106" t="s">
        <v>208</v>
      </c>
      <c r="O1109" s="106">
        <v>28</v>
      </c>
      <c r="P1109" s="106">
        <v>156</v>
      </c>
      <c r="Q1109" s="106">
        <v>7</v>
      </c>
      <c r="R1109" s="106" t="str">
        <f t="shared" si="35"/>
        <v>נ_28_7_156_43</v>
      </c>
      <c r="S1109" s="293">
        <v>3048.7454340371723</v>
      </c>
      <c r="V1109" s="106">
        <v>55</v>
      </c>
      <c r="W1109" s="106" t="s">
        <v>208</v>
      </c>
      <c r="X1109" s="106">
        <v>28</v>
      </c>
      <c r="Y1109" s="106">
        <v>156</v>
      </c>
      <c r="Z1109" s="106">
        <v>14</v>
      </c>
      <c r="AA1109" s="106" t="str">
        <f t="shared" si="36"/>
        <v>נ_28_14_156_55</v>
      </c>
      <c r="AB1109" s="293">
        <v>3261.0286526463083</v>
      </c>
    </row>
    <row r="1110" spans="13:28">
      <c r="M1110" s="106">
        <v>44</v>
      </c>
      <c r="N1110" s="106" t="s">
        <v>208</v>
      </c>
      <c r="O1110" s="106">
        <v>28</v>
      </c>
      <c r="P1110" s="106">
        <v>156</v>
      </c>
      <c r="Q1110" s="106">
        <v>7</v>
      </c>
      <c r="R1110" s="106" t="str">
        <f t="shared" si="35"/>
        <v>נ_28_7_156_44</v>
      </c>
      <c r="S1110" s="293">
        <v>3122.3510516605556</v>
      </c>
      <c r="V1110" s="106">
        <v>56</v>
      </c>
      <c r="W1110" s="106" t="s">
        <v>208</v>
      </c>
      <c r="X1110" s="106">
        <v>28</v>
      </c>
      <c r="Y1110" s="106">
        <v>156</v>
      </c>
      <c r="Z1110" s="106">
        <v>14</v>
      </c>
      <c r="AA1110" s="106" t="str">
        <f t="shared" si="36"/>
        <v>נ_28_14_156_56</v>
      </c>
      <c r="AB1110" s="293">
        <v>3461.6567829608848</v>
      </c>
    </row>
    <row r="1111" spans="13:28">
      <c r="M1111" s="106">
        <v>45</v>
      </c>
      <c r="N1111" s="106" t="s">
        <v>208</v>
      </c>
      <c r="O1111" s="106">
        <v>28</v>
      </c>
      <c r="P1111" s="106">
        <v>156</v>
      </c>
      <c r="Q1111" s="106">
        <v>7</v>
      </c>
      <c r="R1111" s="106" t="str">
        <f t="shared" si="35"/>
        <v>נ_28_7_156_45</v>
      </c>
      <c r="S1111" s="293">
        <v>3197.7384839031079</v>
      </c>
      <c r="V1111" s="106">
        <v>57</v>
      </c>
      <c r="W1111" s="106" t="s">
        <v>208</v>
      </c>
      <c r="X1111" s="106">
        <v>28</v>
      </c>
      <c r="Y1111" s="106">
        <v>156</v>
      </c>
      <c r="Z1111" s="106">
        <v>14</v>
      </c>
      <c r="AA1111" s="106" t="str">
        <f t="shared" si="36"/>
        <v>נ_28_14_156_57</v>
      </c>
      <c r="AB1111" s="293">
        <v>3842.3081343830636</v>
      </c>
    </row>
    <row r="1112" spans="13:28">
      <c r="M1112" s="106">
        <v>46</v>
      </c>
      <c r="N1112" s="106" t="s">
        <v>208</v>
      </c>
      <c r="O1112" s="106">
        <v>28</v>
      </c>
      <c r="P1112" s="106">
        <v>156</v>
      </c>
      <c r="Q1112" s="106">
        <v>7</v>
      </c>
      <c r="R1112" s="106" t="str">
        <f t="shared" si="35"/>
        <v>נ_28_7_156_46</v>
      </c>
      <c r="S1112" s="293">
        <v>3275.3578264671173</v>
      </c>
      <c r="V1112" s="106">
        <v>58</v>
      </c>
      <c r="W1112" s="106" t="s">
        <v>208</v>
      </c>
      <c r="X1112" s="106">
        <v>28</v>
      </c>
      <c r="Y1112" s="106">
        <v>156</v>
      </c>
      <c r="Z1112" s="106">
        <v>14</v>
      </c>
      <c r="AA1112" s="106" t="str">
        <f t="shared" si="36"/>
        <v>נ_28_14_156_58</v>
      </c>
      <c r="AB1112" s="293">
        <v>4222.9503979577194</v>
      </c>
    </row>
    <row r="1113" spans="13:28">
      <c r="M1113" s="106">
        <v>47</v>
      </c>
      <c r="N1113" s="106" t="s">
        <v>208</v>
      </c>
      <c r="O1113" s="106">
        <v>28</v>
      </c>
      <c r="P1113" s="106">
        <v>156</v>
      </c>
      <c r="Q1113" s="106">
        <v>7</v>
      </c>
      <c r="R1113" s="106" t="str">
        <f t="shared" si="35"/>
        <v>נ_28_7_156_47</v>
      </c>
      <c r="S1113" s="293">
        <v>3351.3171146340228</v>
      </c>
      <c r="V1113" s="106">
        <v>59</v>
      </c>
      <c r="W1113" s="106" t="s">
        <v>208</v>
      </c>
      <c r="X1113" s="106">
        <v>28</v>
      </c>
      <c r="Y1113" s="106">
        <v>156</v>
      </c>
      <c r="Z1113" s="106">
        <v>14</v>
      </c>
      <c r="AA1113" s="106" t="str">
        <f t="shared" si="36"/>
        <v>נ_28_14_156_59</v>
      </c>
      <c r="AB1113" s="293">
        <v>4222.8905665384573</v>
      </c>
    </row>
    <row r="1114" spans="13:28">
      <c r="M1114" s="106">
        <v>48</v>
      </c>
      <c r="N1114" s="106" t="s">
        <v>208</v>
      </c>
      <c r="O1114" s="106">
        <v>28</v>
      </c>
      <c r="P1114" s="106">
        <v>156</v>
      </c>
      <c r="Q1114" s="106">
        <v>7</v>
      </c>
      <c r="R1114" s="106" t="str">
        <f t="shared" si="35"/>
        <v>נ_28_7_156_48</v>
      </c>
      <c r="S1114" s="293">
        <v>3424.7571342582546</v>
      </c>
      <c r="V1114" s="106">
        <v>60</v>
      </c>
      <c r="W1114" s="106" t="s">
        <v>208</v>
      </c>
      <c r="X1114" s="106">
        <v>28</v>
      </c>
      <c r="Y1114" s="106">
        <v>156</v>
      </c>
      <c r="Z1114" s="106">
        <v>14</v>
      </c>
      <c r="AA1114" s="106" t="str">
        <f t="shared" si="36"/>
        <v>נ_28_14_156_60</v>
      </c>
      <c r="AB1114" s="293">
        <v>4531.7486802062467</v>
      </c>
    </row>
    <row r="1115" spans="13:28">
      <c r="M1115" s="106">
        <v>49</v>
      </c>
      <c r="N1115" s="106" t="s">
        <v>208</v>
      </c>
      <c r="O1115" s="106">
        <v>28</v>
      </c>
      <c r="P1115" s="106">
        <v>156</v>
      </c>
      <c r="Q1115" s="106">
        <v>7</v>
      </c>
      <c r="R1115" s="106" t="str">
        <f t="shared" si="35"/>
        <v>נ_28_7_156_49</v>
      </c>
      <c r="S1115" s="293">
        <v>3500.6513194751788</v>
      </c>
      <c r="V1115" s="106">
        <v>61</v>
      </c>
      <c r="W1115" s="106" t="s">
        <v>208</v>
      </c>
      <c r="X1115" s="106">
        <v>28</v>
      </c>
      <c r="Y1115" s="106">
        <v>156</v>
      </c>
      <c r="Z1115" s="106">
        <v>14</v>
      </c>
      <c r="AA1115" s="106" t="str">
        <f t="shared" si="36"/>
        <v>נ_28_14_156_61</v>
      </c>
      <c r="AB1115" s="293">
        <v>4685.2896026832595</v>
      </c>
    </row>
    <row r="1116" spans="13:28">
      <c r="M1116" s="106">
        <v>50</v>
      </c>
      <c r="N1116" s="106" t="s">
        <v>208</v>
      </c>
      <c r="O1116" s="106">
        <v>28</v>
      </c>
      <c r="P1116" s="106">
        <v>156</v>
      </c>
      <c r="Q1116" s="106">
        <v>7</v>
      </c>
      <c r="R1116" s="106" t="str">
        <f t="shared" si="35"/>
        <v>נ_28_7_156_50</v>
      </c>
      <c r="S1116" s="293">
        <v>3581.4985298113884</v>
      </c>
      <c r="V1116" s="106">
        <v>62</v>
      </c>
      <c r="W1116" s="106" t="s">
        <v>208</v>
      </c>
      <c r="X1116" s="106">
        <v>28</v>
      </c>
      <c r="Y1116" s="106">
        <v>156</v>
      </c>
      <c r="Z1116" s="106">
        <v>14</v>
      </c>
      <c r="AA1116" s="106" t="str">
        <f t="shared" si="36"/>
        <v>נ_28_14_156_62</v>
      </c>
      <c r="AB1116" s="293">
        <v>4817.8475951555374</v>
      </c>
    </row>
    <row r="1117" spans="13:28">
      <c r="M1117" s="106">
        <v>51</v>
      </c>
      <c r="N1117" s="106" t="s">
        <v>208</v>
      </c>
      <c r="O1117" s="106">
        <v>28</v>
      </c>
      <c r="P1117" s="106">
        <v>156</v>
      </c>
      <c r="Q1117" s="106">
        <v>7</v>
      </c>
      <c r="R1117" s="106" t="str">
        <f t="shared" si="35"/>
        <v>נ_28_7_156_51</v>
      </c>
      <c r="S1117" s="293">
        <v>3666.5865844949508</v>
      </c>
      <c r="V1117" s="106">
        <v>63</v>
      </c>
      <c r="W1117" s="106" t="s">
        <v>208</v>
      </c>
      <c r="X1117" s="106">
        <v>28</v>
      </c>
      <c r="Y1117" s="106">
        <v>156</v>
      </c>
      <c r="Z1117" s="106">
        <v>14</v>
      </c>
      <c r="AA1117" s="106" t="str">
        <f t="shared" si="36"/>
        <v>נ_28_14_156_63</v>
      </c>
      <c r="AB1117" s="293">
        <v>4882.2390304362925</v>
      </c>
    </row>
    <row r="1118" spans="13:28">
      <c r="M1118" s="106">
        <v>52</v>
      </c>
      <c r="N1118" s="106" t="s">
        <v>208</v>
      </c>
      <c r="O1118" s="106">
        <v>28</v>
      </c>
      <c r="P1118" s="106">
        <v>156</v>
      </c>
      <c r="Q1118" s="106">
        <v>7</v>
      </c>
      <c r="R1118" s="106" t="str">
        <f t="shared" si="35"/>
        <v>נ_28_7_156_52</v>
      </c>
      <c r="S1118" s="293">
        <v>3759.6921031717261</v>
      </c>
      <c r="V1118" s="106">
        <v>64</v>
      </c>
      <c r="W1118" s="106" t="s">
        <v>208</v>
      </c>
      <c r="X1118" s="106">
        <v>28</v>
      </c>
      <c r="Y1118" s="106">
        <v>156</v>
      </c>
      <c r="Z1118" s="106">
        <v>14</v>
      </c>
      <c r="AA1118" s="106" t="str">
        <f t="shared" si="36"/>
        <v>נ_28_14_156_64</v>
      </c>
      <c r="AB1118" s="293">
        <v>4448.2422776230405</v>
      </c>
    </row>
    <row r="1119" spans="13:28">
      <c r="M1119" s="106">
        <v>53</v>
      </c>
      <c r="N1119" s="106" t="s">
        <v>208</v>
      </c>
      <c r="O1119" s="106">
        <v>28</v>
      </c>
      <c r="P1119" s="106">
        <v>156</v>
      </c>
      <c r="Q1119" s="106">
        <v>7</v>
      </c>
      <c r="R1119" s="106" t="str">
        <f t="shared" si="35"/>
        <v>נ_28_7_156_53</v>
      </c>
      <c r="S1119" s="293">
        <v>3853.3382966112981</v>
      </c>
      <c r="V1119" s="106">
        <v>65</v>
      </c>
      <c r="W1119" s="106" t="s">
        <v>208</v>
      </c>
      <c r="X1119" s="106">
        <v>28</v>
      </c>
      <c r="Y1119" s="106">
        <v>156</v>
      </c>
      <c r="Z1119" s="106">
        <v>14</v>
      </c>
      <c r="AA1119" s="106" t="str">
        <f t="shared" si="36"/>
        <v>נ_28_14_156_65</v>
      </c>
      <c r="AB1119" s="293">
        <v>3898.9067814020959</v>
      </c>
    </row>
    <row r="1120" spans="13:28">
      <c r="M1120" s="106">
        <v>54</v>
      </c>
      <c r="N1120" s="106" t="s">
        <v>208</v>
      </c>
      <c r="O1120" s="106">
        <v>28</v>
      </c>
      <c r="P1120" s="106">
        <v>156</v>
      </c>
      <c r="Q1120" s="106">
        <v>7</v>
      </c>
      <c r="R1120" s="106" t="str">
        <f t="shared" si="35"/>
        <v>נ_28_7_156_54</v>
      </c>
      <c r="S1120" s="293">
        <v>3947.7655184999826</v>
      </c>
      <c r="V1120" s="106">
        <v>66</v>
      </c>
      <c r="W1120" s="106" t="s">
        <v>208</v>
      </c>
      <c r="X1120" s="106">
        <v>28</v>
      </c>
      <c r="Y1120" s="106">
        <v>156</v>
      </c>
      <c r="Z1120" s="106">
        <v>14</v>
      </c>
      <c r="AA1120" s="106" t="str">
        <f t="shared" si="36"/>
        <v>נ_28_14_156_66</v>
      </c>
      <c r="AB1120" s="293">
        <v>2171.237793129962</v>
      </c>
    </row>
    <row r="1121" spans="13:28">
      <c r="M1121" s="106">
        <v>55</v>
      </c>
      <c r="N1121" s="106" t="s">
        <v>208</v>
      </c>
      <c r="O1121" s="106">
        <v>28</v>
      </c>
      <c r="P1121" s="106">
        <v>156</v>
      </c>
      <c r="Q1121" s="106">
        <v>7</v>
      </c>
      <c r="R1121" s="106" t="str">
        <f t="shared" si="35"/>
        <v>נ_28_7_156_55</v>
      </c>
      <c r="S1121" s="293">
        <v>4043.4780790441191</v>
      </c>
      <c r="V1121" s="106">
        <v>20</v>
      </c>
      <c r="W1121" s="106" t="s">
        <v>207</v>
      </c>
      <c r="X1121" s="106">
        <v>28</v>
      </c>
      <c r="Y1121" s="106">
        <v>104</v>
      </c>
      <c r="Z1121" s="106">
        <v>7</v>
      </c>
      <c r="AA1121" s="106" t="str">
        <f t="shared" si="36"/>
        <v>ז_28_7_104_20</v>
      </c>
      <c r="AB1121" s="293">
        <v>184.01803015321886</v>
      </c>
    </row>
    <row r="1122" spans="13:28">
      <c r="M1122" s="106">
        <v>56</v>
      </c>
      <c r="N1122" s="106" t="s">
        <v>208</v>
      </c>
      <c r="O1122" s="106">
        <v>28</v>
      </c>
      <c r="P1122" s="106">
        <v>156</v>
      </c>
      <c r="Q1122" s="106">
        <v>7</v>
      </c>
      <c r="R1122" s="106" t="str">
        <f t="shared" si="35"/>
        <v>נ_28_7_156_56</v>
      </c>
      <c r="S1122" s="293">
        <v>4127.6381153212824</v>
      </c>
      <c r="V1122" s="106">
        <v>20</v>
      </c>
      <c r="W1122" s="106" t="s">
        <v>208</v>
      </c>
      <c r="X1122" s="106">
        <v>28</v>
      </c>
      <c r="Y1122" s="106">
        <v>104</v>
      </c>
      <c r="Z1122" s="106">
        <v>7</v>
      </c>
      <c r="AA1122" s="106" t="str">
        <f t="shared" si="36"/>
        <v>נ_28_7_104_20</v>
      </c>
      <c r="AB1122" s="293">
        <v>198.29661117036699</v>
      </c>
    </row>
    <row r="1123" spans="13:28">
      <c r="M1123" s="106">
        <v>57</v>
      </c>
      <c r="N1123" s="106" t="s">
        <v>208</v>
      </c>
      <c r="O1123" s="106">
        <v>28</v>
      </c>
      <c r="P1123" s="106">
        <v>156</v>
      </c>
      <c r="Q1123" s="106">
        <v>7</v>
      </c>
      <c r="R1123" s="106" t="str">
        <f t="shared" si="35"/>
        <v>נ_28_7_156_57</v>
      </c>
      <c r="S1123" s="293">
        <v>4205.3089793478603</v>
      </c>
      <c r="V1123" s="106">
        <v>20</v>
      </c>
      <c r="W1123" s="106" t="s">
        <v>207</v>
      </c>
      <c r="X1123" s="106">
        <v>28</v>
      </c>
      <c r="Y1123" s="106">
        <v>52</v>
      </c>
      <c r="Z1123" s="106">
        <v>7</v>
      </c>
      <c r="AA1123" s="106" t="str">
        <f t="shared" si="36"/>
        <v>ז_28_7_52_20</v>
      </c>
      <c r="AB1123" s="293">
        <v>148.10932185991635</v>
      </c>
    </row>
    <row r="1124" spans="13:28">
      <c r="M1124" s="106">
        <v>58</v>
      </c>
      <c r="N1124" s="106" t="s">
        <v>208</v>
      </c>
      <c r="O1124" s="106">
        <v>28</v>
      </c>
      <c r="P1124" s="106">
        <v>156</v>
      </c>
      <c r="Q1124" s="106">
        <v>7</v>
      </c>
      <c r="R1124" s="106" t="str">
        <f t="shared" si="35"/>
        <v>נ_28_7_156_58</v>
      </c>
      <c r="S1124" s="293">
        <v>4251.4167201324381</v>
      </c>
      <c r="V1124" s="106">
        <v>20</v>
      </c>
      <c r="W1124" s="106" t="s">
        <v>208</v>
      </c>
      <c r="X1124" s="106">
        <v>28</v>
      </c>
      <c r="Y1124" s="106">
        <v>52</v>
      </c>
      <c r="Z1124" s="106">
        <v>7</v>
      </c>
      <c r="AA1124" s="106" t="str">
        <f t="shared" si="36"/>
        <v>נ_28_7_52_20</v>
      </c>
      <c r="AB1124" s="293">
        <v>149.98094921160117</v>
      </c>
    </row>
    <row r="1125" spans="13:28">
      <c r="M1125" s="106">
        <v>59</v>
      </c>
      <c r="N1125" s="106" t="s">
        <v>208</v>
      </c>
      <c r="O1125" s="106">
        <v>28</v>
      </c>
      <c r="P1125" s="106">
        <v>156</v>
      </c>
      <c r="Q1125" s="106">
        <v>7</v>
      </c>
      <c r="R1125" s="106" t="str">
        <f t="shared" si="35"/>
        <v>נ_28_7_156_59</v>
      </c>
      <c r="S1125" s="293">
        <v>4254.4773619508178</v>
      </c>
      <c r="V1125" s="106">
        <v>20</v>
      </c>
      <c r="W1125" s="106" t="s">
        <v>207</v>
      </c>
      <c r="X1125" s="106">
        <v>28</v>
      </c>
      <c r="Y1125" s="106">
        <v>156</v>
      </c>
      <c r="Z1125" s="106">
        <v>7</v>
      </c>
      <c r="AA1125" s="106" t="str">
        <f t="shared" si="36"/>
        <v>ז_28_7_156_20</v>
      </c>
      <c r="AB1125" s="293">
        <v>203.40384269945429</v>
      </c>
    </row>
    <row r="1126" spans="13:28">
      <c r="M1126" s="106">
        <v>60</v>
      </c>
      <c r="N1126" s="106" t="s">
        <v>208</v>
      </c>
      <c r="O1126" s="106">
        <v>28</v>
      </c>
      <c r="P1126" s="106">
        <v>156</v>
      </c>
      <c r="Q1126" s="106">
        <v>7</v>
      </c>
      <c r="R1126" s="106" t="str">
        <f t="shared" si="35"/>
        <v>נ_28_7_156_60</v>
      </c>
      <c r="S1126" s="293">
        <v>4257.667474981783</v>
      </c>
      <c r="V1126" s="106">
        <v>20</v>
      </c>
      <c r="W1126" s="106" t="s">
        <v>208</v>
      </c>
      <c r="X1126" s="106">
        <v>28</v>
      </c>
      <c r="Y1126" s="106">
        <v>156</v>
      </c>
      <c r="Z1126" s="106">
        <v>7</v>
      </c>
      <c r="AA1126" s="106" t="str">
        <f t="shared" si="36"/>
        <v>נ_28_7_156_20</v>
      </c>
      <c r="AB1126" s="293">
        <v>224.52512327773957</v>
      </c>
    </row>
    <row r="1127" spans="13:28">
      <c r="M1127" s="106">
        <v>61</v>
      </c>
      <c r="N1127" s="106" t="s">
        <v>208</v>
      </c>
      <c r="O1127" s="106">
        <v>28</v>
      </c>
      <c r="P1127" s="106">
        <v>156</v>
      </c>
      <c r="Q1127" s="106">
        <v>7</v>
      </c>
      <c r="R1127" s="106" t="str">
        <f t="shared" si="35"/>
        <v>נ_28_7_156_61</v>
      </c>
      <c r="S1127" s="293">
        <v>4203.5195372689113</v>
      </c>
      <c r="V1127" s="106">
        <v>20</v>
      </c>
      <c r="W1127" s="106" t="s">
        <v>207</v>
      </c>
      <c r="X1127" s="106">
        <v>28</v>
      </c>
      <c r="Y1127" s="106">
        <v>104</v>
      </c>
      <c r="Z1127" s="106">
        <v>14</v>
      </c>
      <c r="AA1127" s="106" t="str">
        <f t="shared" si="36"/>
        <v>ז_28_14_104_20</v>
      </c>
      <c r="AB1127" s="293">
        <v>189.65902153136471</v>
      </c>
    </row>
    <row r="1128" spans="13:28">
      <c r="M1128" s="106">
        <v>62</v>
      </c>
      <c r="N1128" s="106" t="s">
        <v>208</v>
      </c>
      <c r="O1128" s="106">
        <v>28</v>
      </c>
      <c r="P1128" s="106">
        <v>156</v>
      </c>
      <c r="Q1128" s="106">
        <v>7</v>
      </c>
      <c r="R1128" s="106" t="str">
        <f t="shared" si="35"/>
        <v>נ_28_7_156_62</v>
      </c>
      <c r="S1128" s="293">
        <v>4095.0741210614242</v>
      </c>
      <c r="V1128" s="106">
        <v>20</v>
      </c>
      <c r="W1128" s="106" t="s">
        <v>208</v>
      </c>
      <c r="X1128" s="106">
        <v>28</v>
      </c>
      <c r="Y1128" s="106">
        <v>104</v>
      </c>
      <c r="Z1128" s="106">
        <v>14</v>
      </c>
      <c r="AA1128" s="106" t="str">
        <f t="shared" si="36"/>
        <v>נ_28_14_104_20</v>
      </c>
      <c r="AB1128" s="293">
        <v>200.37769819031013</v>
      </c>
    </row>
    <row r="1129" spans="13:28">
      <c r="M1129" s="106">
        <v>63</v>
      </c>
      <c r="N1129" s="106" t="s">
        <v>208</v>
      </c>
      <c r="O1129" s="106">
        <v>28</v>
      </c>
      <c r="P1129" s="106">
        <v>156</v>
      </c>
      <c r="Q1129" s="106">
        <v>7</v>
      </c>
      <c r="R1129" s="106" t="str">
        <f t="shared" si="35"/>
        <v>נ_28_7_156_63</v>
      </c>
      <c r="S1129" s="293">
        <v>3897.3881788947024</v>
      </c>
      <c r="V1129" s="106">
        <v>20</v>
      </c>
      <c r="W1129" s="106" t="s">
        <v>207</v>
      </c>
      <c r="X1129" s="106">
        <v>28</v>
      </c>
      <c r="Y1129" s="106">
        <v>52</v>
      </c>
      <c r="Z1129" s="106">
        <v>14</v>
      </c>
      <c r="AA1129" s="106" t="str">
        <f t="shared" si="36"/>
        <v>ז_28_14_52_20</v>
      </c>
      <c r="AB1129" s="293">
        <v>146.15689018939366</v>
      </c>
    </row>
    <row r="1130" spans="13:28">
      <c r="M1130" s="106">
        <v>64</v>
      </c>
      <c r="N1130" s="106" t="s">
        <v>208</v>
      </c>
      <c r="O1130" s="106">
        <v>28</v>
      </c>
      <c r="P1130" s="106">
        <v>156</v>
      </c>
      <c r="Q1130" s="106">
        <v>7</v>
      </c>
      <c r="R1130" s="106" t="str">
        <f t="shared" si="35"/>
        <v>נ_28_7_156_64</v>
      </c>
      <c r="S1130" s="293">
        <v>3545.480581573634</v>
      </c>
      <c r="V1130" s="106">
        <v>20</v>
      </c>
      <c r="W1130" s="106" t="s">
        <v>208</v>
      </c>
      <c r="X1130" s="106">
        <v>28</v>
      </c>
      <c r="Y1130" s="106">
        <v>52</v>
      </c>
      <c r="Z1130" s="106">
        <v>14</v>
      </c>
      <c r="AA1130" s="106" t="str">
        <f t="shared" si="36"/>
        <v>נ_28_14_52_20</v>
      </c>
      <c r="AB1130" s="293">
        <v>149.26065379994853</v>
      </c>
    </row>
    <row r="1131" spans="13:28">
      <c r="M1131" s="106">
        <v>65</v>
      </c>
      <c r="N1131" s="106" t="s">
        <v>208</v>
      </c>
      <c r="O1131" s="106">
        <v>28</v>
      </c>
      <c r="P1131" s="106">
        <v>156</v>
      </c>
      <c r="Q1131" s="106">
        <v>7</v>
      </c>
      <c r="R1131" s="106" t="str">
        <f t="shared" si="35"/>
        <v>נ_28_7_156_65</v>
      </c>
      <c r="S1131" s="293">
        <v>3068.37384813169</v>
      </c>
      <c r="V1131" s="106">
        <v>20</v>
      </c>
      <c r="W1131" s="106" t="s">
        <v>207</v>
      </c>
      <c r="X1131" s="106">
        <v>28</v>
      </c>
      <c r="Y1131" s="106">
        <v>156</v>
      </c>
      <c r="Z1131" s="106">
        <v>14</v>
      </c>
      <c r="AA1131" s="106" t="str">
        <f t="shared" si="36"/>
        <v>ז_28_14_156_20</v>
      </c>
      <c r="AB1131" s="293">
        <v>212.54852657417155</v>
      </c>
    </row>
    <row r="1132" spans="13:28">
      <c r="M1132" s="106">
        <v>66</v>
      </c>
      <c r="N1132" s="106" t="s">
        <v>208</v>
      </c>
      <c r="O1132" s="106">
        <v>28</v>
      </c>
      <c r="P1132" s="106">
        <v>156</v>
      </c>
      <c r="Q1132" s="106">
        <v>7</v>
      </c>
      <c r="R1132" s="106" t="str">
        <f t="shared" si="35"/>
        <v>נ_28_7_156_66</v>
      </c>
      <c r="S1132" s="293">
        <v>2197.2451430649958</v>
      </c>
      <c r="V1132" s="106">
        <v>20</v>
      </c>
      <c r="W1132" s="106" t="s">
        <v>208</v>
      </c>
      <c r="X1132" s="106">
        <v>28</v>
      </c>
      <c r="Y1132" s="106">
        <v>156</v>
      </c>
      <c r="Z1132" s="106">
        <v>14</v>
      </c>
      <c r="AA1132" s="106" t="str">
        <f t="shared" si="36"/>
        <v>נ_28_14_156_20</v>
      </c>
      <c r="AB1132" s="293">
        <v>227.89880028545241</v>
      </c>
    </row>
    <row r="1133" spans="13:28">
      <c r="M1133" s="106">
        <v>20</v>
      </c>
      <c r="N1133" s="106" t="s">
        <v>207</v>
      </c>
      <c r="O1133" s="106">
        <v>28</v>
      </c>
      <c r="P1133" s="106">
        <v>52</v>
      </c>
      <c r="Q1133" s="106">
        <v>28</v>
      </c>
      <c r="R1133" s="106" t="str">
        <f t="shared" si="35"/>
        <v>ז_28_28_52_20</v>
      </c>
      <c r="S1133" s="293">
        <v>903.16365281847311</v>
      </c>
      <c r="V1133" s="82">
        <v>20</v>
      </c>
      <c r="W1133" s="82" t="s">
        <v>207</v>
      </c>
      <c r="X1133" s="106">
        <v>28</v>
      </c>
      <c r="Y1133" s="82">
        <v>52</v>
      </c>
      <c r="Z1133" s="82">
        <v>28</v>
      </c>
      <c r="AA1133" s="106" t="str">
        <f t="shared" si="36"/>
        <v>ז_28_28_52_20</v>
      </c>
      <c r="AB1133" s="293">
        <v>129.6681763458553</v>
      </c>
    </row>
    <row r="1134" spans="13:28">
      <c r="M1134" s="106">
        <v>21</v>
      </c>
      <c r="N1134" s="106" t="s">
        <v>207</v>
      </c>
      <c r="O1134" s="106">
        <v>28</v>
      </c>
      <c r="P1134" s="106">
        <v>52</v>
      </c>
      <c r="Q1134" s="106">
        <v>28</v>
      </c>
      <c r="R1134" s="106" t="str">
        <f t="shared" si="35"/>
        <v>ז_28_28_52_21</v>
      </c>
      <c r="S1134" s="293">
        <v>931.92693080201491</v>
      </c>
      <c r="V1134" s="82">
        <v>21</v>
      </c>
      <c r="W1134" s="82" t="s">
        <v>207</v>
      </c>
      <c r="X1134" s="106">
        <v>28</v>
      </c>
      <c r="Y1134" s="82">
        <v>52</v>
      </c>
      <c r="Z1134" s="82">
        <v>28</v>
      </c>
      <c r="AA1134" s="106" t="str">
        <f t="shared" si="36"/>
        <v>ז_28_28_52_21</v>
      </c>
      <c r="AB1134" s="293">
        <v>129.6681763458553</v>
      </c>
    </row>
    <row r="1135" spans="13:28">
      <c r="M1135" s="106">
        <v>22</v>
      </c>
      <c r="N1135" s="106" t="s">
        <v>207</v>
      </c>
      <c r="O1135" s="106">
        <v>28</v>
      </c>
      <c r="P1135" s="106">
        <v>52</v>
      </c>
      <c r="Q1135" s="106">
        <v>28</v>
      </c>
      <c r="R1135" s="106" t="str">
        <f t="shared" si="35"/>
        <v>ז_28_28_52_22</v>
      </c>
      <c r="S1135" s="293">
        <v>962.12092697556488</v>
      </c>
      <c r="V1135" s="82">
        <v>22</v>
      </c>
      <c r="W1135" s="82" t="s">
        <v>207</v>
      </c>
      <c r="X1135" s="106">
        <v>28</v>
      </c>
      <c r="Y1135" s="82">
        <v>52</v>
      </c>
      <c r="Z1135" s="82">
        <v>28</v>
      </c>
      <c r="AA1135" s="106" t="str">
        <f t="shared" si="36"/>
        <v>ז_28_28_52_22</v>
      </c>
      <c r="AB1135" s="293">
        <v>156.94416052475978</v>
      </c>
    </row>
    <row r="1136" spans="13:28">
      <c r="M1136" s="106">
        <v>23</v>
      </c>
      <c r="N1136" s="106" t="s">
        <v>207</v>
      </c>
      <c r="O1136" s="106">
        <v>28</v>
      </c>
      <c r="P1136" s="106">
        <v>52</v>
      </c>
      <c r="Q1136" s="106">
        <v>28</v>
      </c>
      <c r="R1136" s="106" t="str">
        <f t="shared" si="35"/>
        <v>ז_28_28_52_23</v>
      </c>
      <c r="S1136" s="293">
        <v>992.81406814225306</v>
      </c>
      <c r="V1136" s="82">
        <v>23</v>
      </c>
      <c r="W1136" s="82" t="s">
        <v>207</v>
      </c>
      <c r="X1136" s="106">
        <v>28</v>
      </c>
      <c r="Y1136" s="82">
        <v>52</v>
      </c>
      <c r="Z1136" s="82">
        <v>28</v>
      </c>
      <c r="AA1136" s="106" t="str">
        <f t="shared" si="36"/>
        <v>ז_28_28_52_23</v>
      </c>
      <c r="AB1136" s="293">
        <v>202.18187855440243</v>
      </c>
    </row>
    <row r="1137" spans="13:28">
      <c r="M1137" s="106">
        <v>24</v>
      </c>
      <c r="N1137" s="106" t="s">
        <v>207</v>
      </c>
      <c r="O1137" s="106">
        <v>28</v>
      </c>
      <c r="P1137" s="106">
        <v>52</v>
      </c>
      <c r="Q1137" s="106">
        <v>28</v>
      </c>
      <c r="R1137" s="106" t="str">
        <f t="shared" si="35"/>
        <v>ז_28_28_52_24</v>
      </c>
      <c r="S1137" s="293">
        <v>1023.360459852755</v>
      </c>
      <c r="V1137" s="82">
        <v>24</v>
      </c>
      <c r="W1137" s="82" t="s">
        <v>207</v>
      </c>
      <c r="X1137" s="106">
        <v>28</v>
      </c>
      <c r="Y1137" s="82">
        <v>52</v>
      </c>
      <c r="Z1137" s="82">
        <v>28</v>
      </c>
      <c r="AA1137" s="106" t="str">
        <f t="shared" si="36"/>
        <v>ז_28_28_52_24</v>
      </c>
      <c r="AB1137" s="293">
        <v>268.59214208234039</v>
      </c>
    </row>
    <row r="1138" spans="13:28">
      <c r="M1138" s="106">
        <v>25</v>
      </c>
      <c r="N1138" s="106" t="s">
        <v>207</v>
      </c>
      <c r="O1138" s="106">
        <v>28</v>
      </c>
      <c r="P1138" s="106">
        <v>52</v>
      </c>
      <c r="Q1138" s="106">
        <v>28</v>
      </c>
      <c r="R1138" s="106" t="str">
        <f t="shared" si="35"/>
        <v>ז_28_28_52_25</v>
      </c>
      <c r="S1138" s="293">
        <v>1052.9387445595107</v>
      </c>
      <c r="V1138" s="82">
        <v>25</v>
      </c>
      <c r="W1138" s="82" t="s">
        <v>207</v>
      </c>
      <c r="X1138" s="106">
        <v>28</v>
      </c>
      <c r="Y1138" s="82">
        <v>52</v>
      </c>
      <c r="Z1138" s="82">
        <v>28</v>
      </c>
      <c r="AA1138" s="106" t="str">
        <f t="shared" si="36"/>
        <v>ז_28_28_52_25</v>
      </c>
      <c r="AB1138" s="293">
        <v>328.43109089503537</v>
      </c>
    </row>
    <row r="1139" spans="13:28">
      <c r="M1139" s="106">
        <v>26</v>
      </c>
      <c r="N1139" s="106" t="s">
        <v>207</v>
      </c>
      <c r="O1139" s="106">
        <v>28</v>
      </c>
      <c r="P1139" s="106">
        <v>52</v>
      </c>
      <c r="Q1139" s="106">
        <v>28</v>
      </c>
      <c r="R1139" s="106" t="str">
        <f t="shared" si="35"/>
        <v>ז_28_28_52_26</v>
      </c>
      <c r="S1139" s="293">
        <v>1081.7522440918522</v>
      </c>
      <c r="V1139" s="82">
        <v>26</v>
      </c>
      <c r="W1139" s="82" t="s">
        <v>207</v>
      </c>
      <c r="X1139" s="106">
        <v>28</v>
      </c>
      <c r="Y1139" s="82">
        <v>52</v>
      </c>
      <c r="Z1139" s="82">
        <v>28</v>
      </c>
      <c r="AA1139" s="106" t="str">
        <f t="shared" si="36"/>
        <v>ז_28_28_52_26</v>
      </c>
      <c r="AB1139" s="293">
        <v>362.12528953590839</v>
      </c>
    </row>
    <row r="1140" spans="13:28">
      <c r="M1140" s="106">
        <v>27</v>
      </c>
      <c r="N1140" s="106" t="s">
        <v>207</v>
      </c>
      <c r="O1140" s="106">
        <v>28</v>
      </c>
      <c r="P1140" s="106">
        <v>52</v>
      </c>
      <c r="Q1140" s="106">
        <v>28</v>
      </c>
      <c r="R1140" s="106" t="str">
        <f t="shared" si="35"/>
        <v>ז_28_28_52_27</v>
      </c>
      <c r="S1140" s="293">
        <v>1110.8023394364147</v>
      </c>
      <c r="V1140" s="82">
        <v>27</v>
      </c>
      <c r="W1140" s="82" t="s">
        <v>207</v>
      </c>
      <c r="X1140" s="106">
        <v>28</v>
      </c>
      <c r="Y1140" s="82">
        <v>52</v>
      </c>
      <c r="Z1140" s="82">
        <v>28</v>
      </c>
      <c r="AA1140" s="106" t="str">
        <f t="shared" si="36"/>
        <v>ז_28_28_52_27</v>
      </c>
      <c r="AB1140" s="293">
        <v>417.39118128239494</v>
      </c>
    </row>
    <row r="1141" spans="13:28">
      <c r="M1141" s="106">
        <v>28</v>
      </c>
      <c r="N1141" s="106" t="s">
        <v>207</v>
      </c>
      <c r="O1141" s="106">
        <v>28</v>
      </c>
      <c r="P1141" s="106">
        <v>52</v>
      </c>
      <c r="Q1141" s="106">
        <v>28</v>
      </c>
      <c r="R1141" s="106" t="str">
        <f t="shared" si="35"/>
        <v>ז_28_28_52_28</v>
      </c>
      <c r="S1141" s="293">
        <v>1139.2418370515304</v>
      </c>
      <c r="V1141" s="82">
        <v>28</v>
      </c>
      <c r="W1141" s="82" t="s">
        <v>207</v>
      </c>
      <c r="X1141" s="106">
        <v>28</v>
      </c>
      <c r="Y1141" s="82">
        <v>52</v>
      </c>
      <c r="Z1141" s="82">
        <v>28</v>
      </c>
      <c r="AA1141" s="106" t="str">
        <f t="shared" si="36"/>
        <v>ז_28_28_52_28</v>
      </c>
      <c r="AB1141" s="293">
        <v>460.33212235476032</v>
      </c>
    </row>
    <row r="1142" spans="13:28">
      <c r="M1142" s="106">
        <v>29</v>
      </c>
      <c r="N1142" s="106" t="s">
        <v>207</v>
      </c>
      <c r="O1142" s="106">
        <v>28</v>
      </c>
      <c r="P1142" s="106">
        <v>52</v>
      </c>
      <c r="Q1142" s="106">
        <v>28</v>
      </c>
      <c r="R1142" s="106" t="str">
        <f t="shared" si="35"/>
        <v>ז_28_28_52_29</v>
      </c>
      <c r="S1142" s="293">
        <v>1167.5447885752424</v>
      </c>
      <c r="V1142" s="82">
        <v>29</v>
      </c>
      <c r="W1142" s="82" t="s">
        <v>207</v>
      </c>
      <c r="X1142" s="106">
        <v>28</v>
      </c>
      <c r="Y1142" s="82">
        <v>52</v>
      </c>
      <c r="Z1142" s="82">
        <v>28</v>
      </c>
      <c r="AA1142" s="106" t="str">
        <f t="shared" si="36"/>
        <v>ז_28_28_52_29</v>
      </c>
      <c r="AB1142" s="293">
        <v>520.57147520899002</v>
      </c>
    </row>
    <row r="1143" spans="13:28">
      <c r="M1143" s="106">
        <v>30</v>
      </c>
      <c r="N1143" s="106" t="s">
        <v>207</v>
      </c>
      <c r="O1143" s="106">
        <v>28</v>
      </c>
      <c r="P1143" s="106">
        <v>52</v>
      </c>
      <c r="Q1143" s="106">
        <v>28</v>
      </c>
      <c r="R1143" s="106" t="str">
        <f t="shared" si="35"/>
        <v>ז_28_28_52_30</v>
      </c>
      <c r="S1143" s="293">
        <v>1194.9878579826639</v>
      </c>
      <c r="V1143" s="82">
        <v>30</v>
      </c>
      <c r="W1143" s="82" t="s">
        <v>207</v>
      </c>
      <c r="X1143" s="106">
        <v>28</v>
      </c>
      <c r="Y1143" s="82">
        <v>52</v>
      </c>
      <c r="Z1143" s="82">
        <v>28</v>
      </c>
      <c r="AA1143" s="106" t="str">
        <f t="shared" si="36"/>
        <v>ז_28_28_52_30</v>
      </c>
      <c r="AB1143" s="293">
        <v>584.86652293524685</v>
      </c>
    </row>
    <row r="1144" spans="13:28">
      <c r="M1144" s="106">
        <v>31</v>
      </c>
      <c r="N1144" s="106" t="s">
        <v>207</v>
      </c>
      <c r="O1144" s="106">
        <v>28</v>
      </c>
      <c r="P1144" s="106">
        <v>52</v>
      </c>
      <c r="Q1144" s="106">
        <v>28</v>
      </c>
      <c r="R1144" s="106" t="str">
        <f t="shared" si="35"/>
        <v>ז_28_28_52_31</v>
      </c>
      <c r="S1144" s="293">
        <v>1221.3434194130125</v>
      </c>
      <c r="V1144" s="82">
        <v>31</v>
      </c>
      <c r="W1144" s="82" t="s">
        <v>207</v>
      </c>
      <c r="X1144" s="106">
        <v>28</v>
      </c>
      <c r="Y1144" s="82">
        <v>52</v>
      </c>
      <c r="Z1144" s="82">
        <v>28</v>
      </c>
      <c r="AA1144" s="106" t="str">
        <f t="shared" si="36"/>
        <v>ז_28_28_52_31</v>
      </c>
      <c r="AB1144" s="293">
        <v>639.36342569732221</v>
      </c>
    </row>
    <row r="1145" spans="13:28">
      <c r="M1145" s="106">
        <v>32</v>
      </c>
      <c r="N1145" s="106" t="s">
        <v>207</v>
      </c>
      <c r="O1145" s="106">
        <v>28</v>
      </c>
      <c r="P1145" s="106">
        <v>52</v>
      </c>
      <c r="Q1145" s="106">
        <v>28</v>
      </c>
      <c r="R1145" s="106" t="str">
        <f t="shared" si="35"/>
        <v>ז_28_28_52_32</v>
      </c>
      <c r="S1145" s="293">
        <v>1246.9615323355133</v>
      </c>
      <c r="V1145" s="82">
        <v>32</v>
      </c>
      <c r="W1145" s="82" t="s">
        <v>207</v>
      </c>
      <c r="X1145" s="106">
        <v>28</v>
      </c>
      <c r="Y1145" s="82">
        <v>52</v>
      </c>
      <c r="Z1145" s="82">
        <v>28</v>
      </c>
      <c r="AA1145" s="106" t="str">
        <f t="shared" si="36"/>
        <v>ז_28_28_52_32</v>
      </c>
      <c r="AB1145" s="293">
        <v>684.06633184208431</v>
      </c>
    </row>
    <row r="1146" spans="13:28">
      <c r="M1146" s="106">
        <v>33</v>
      </c>
      <c r="N1146" s="106" t="s">
        <v>207</v>
      </c>
      <c r="O1146" s="106">
        <v>28</v>
      </c>
      <c r="P1146" s="106">
        <v>52</v>
      </c>
      <c r="Q1146" s="106">
        <v>28</v>
      </c>
      <c r="R1146" s="106" t="str">
        <f t="shared" si="35"/>
        <v>ז_28_28_52_33</v>
      </c>
      <c r="S1146" s="293">
        <v>1272.2262007379099</v>
      </c>
      <c r="V1146" s="82">
        <v>33</v>
      </c>
      <c r="W1146" s="82" t="s">
        <v>207</v>
      </c>
      <c r="X1146" s="106">
        <v>28</v>
      </c>
      <c r="Y1146" s="82">
        <v>52</v>
      </c>
      <c r="Z1146" s="82">
        <v>28</v>
      </c>
      <c r="AA1146" s="106" t="str">
        <f t="shared" si="36"/>
        <v>ז_28_28_52_33</v>
      </c>
      <c r="AB1146" s="293">
        <v>718.75769517197602</v>
      </c>
    </row>
    <row r="1147" spans="13:28">
      <c r="M1147" s="106">
        <v>34</v>
      </c>
      <c r="N1147" s="106" t="s">
        <v>207</v>
      </c>
      <c r="O1147" s="106">
        <v>28</v>
      </c>
      <c r="P1147" s="106">
        <v>52</v>
      </c>
      <c r="Q1147" s="106">
        <v>28</v>
      </c>
      <c r="R1147" s="106" t="str">
        <f t="shared" si="35"/>
        <v>ז_28_28_52_34</v>
      </c>
      <c r="S1147" s="293">
        <v>1297.5705147922088</v>
      </c>
      <c r="V1147" s="82">
        <v>34</v>
      </c>
      <c r="W1147" s="82" t="s">
        <v>207</v>
      </c>
      <c r="X1147" s="106">
        <v>28</v>
      </c>
      <c r="Y1147" s="82">
        <v>52</v>
      </c>
      <c r="Z1147" s="82">
        <v>28</v>
      </c>
      <c r="AA1147" s="106" t="str">
        <f t="shared" si="36"/>
        <v>ז_28_28_52_34</v>
      </c>
      <c r="AB1147" s="293">
        <v>750.47014145444382</v>
      </c>
    </row>
    <row r="1148" spans="13:28">
      <c r="M1148" s="106">
        <v>35</v>
      </c>
      <c r="N1148" s="106" t="s">
        <v>207</v>
      </c>
      <c r="O1148" s="106">
        <v>28</v>
      </c>
      <c r="P1148" s="106">
        <v>52</v>
      </c>
      <c r="Q1148" s="106">
        <v>28</v>
      </c>
      <c r="R1148" s="106" t="str">
        <f t="shared" si="35"/>
        <v>ז_28_28_52_35</v>
      </c>
      <c r="S1148" s="293">
        <v>1323.15075183928</v>
      </c>
      <c r="V1148" s="82">
        <v>35</v>
      </c>
      <c r="W1148" s="82" t="s">
        <v>207</v>
      </c>
      <c r="X1148" s="106">
        <v>28</v>
      </c>
      <c r="Y1148" s="82">
        <v>52</v>
      </c>
      <c r="Z1148" s="82">
        <v>28</v>
      </c>
      <c r="AA1148" s="106" t="str">
        <f t="shared" si="36"/>
        <v>ז_28_28_52_35</v>
      </c>
      <c r="AB1148" s="293">
        <v>787.09925167797394</v>
      </c>
    </row>
    <row r="1149" spans="13:28">
      <c r="M1149" s="106">
        <v>36</v>
      </c>
      <c r="N1149" s="106" t="s">
        <v>207</v>
      </c>
      <c r="O1149" s="106">
        <v>28</v>
      </c>
      <c r="P1149" s="106">
        <v>52</v>
      </c>
      <c r="Q1149" s="106">
        <v>28</v>
      </c>
      <c r="R1149" s="106" t="str">
        <f t="shared" si="35"/>
        <v>ז_28_28_52_36</v>
      </c>
      <c r="S1149" s="293">
        <v>1348.7702780207376</v>
      </c>
      <c r="V1149" s="82">
        <v>36</v>
      </c>
      <c r="W1149" s="82" t="s">
        <v>207</v>
      </c>
      <c r="X1149" s="106">
        <v>28</v>
      </c>
      <c r="Y1149" s="82">
        <v>52</v>
      </c>
      <c r="Z1149" s="82">
        <v>28</v>
      </c>
      <c r="AA1149" s="106" t="str">
        <f t="shared" si="36"/>
        <v>ז_28_28_52_36</v>
      </c>
      <c r="AB1149" s="293">
        <v>820.21456962358252</v>
      </c>
    </row>
    <row r="1150" spans="13:28">
      <c r="M1150" s="106">
        <v>37</v>
      </c>
      <c r="N1150" s="106" t="s">
        <v>207</v>
      </c>
      <c r="O1150" s="106">
        <v>28</v>
      </c>
      <c r="P1150" s="106">
        <v>52</v>
      </c>
      <c r="Q1150" s="106">
        <v>28</v>
      </c>
      <c r="R1150" s="106" t="str">
        <f t="shared" si="35"/>
        <v>ז_28_28_52_37</v>
      </c>
      <c r="S1150" s="293">
        <v>1374.6151560192729</v>
      </c>
      <c r="V1150" s="82">
        <v>37</v>
      </c>
      <c r="W1150" s="82" t="s">
        <v>207</v>
      </c>
      <c r="X1150" s="106">
        <v>28</v>
      </c>
      <c r="Y1150" s="82">
        <v>52</v>
      </c>
      <c r="Z1150" s="82">
        <v>28</v>
      </c>
      <c r="AA1150" s="106" t="str">
        <f t="shared" si="36"/>
        <v>ז_28_28_52_37</v>
      </c>
      <c r="AB1150" s="293">
        <v>858.13370840419384</v>
      </c>
    </row>
    <row r="1151" spans="13:28">
      <c r="M1151" s="106">
        <v>38</v>
      </c>
      <c r="N1151" s="106" t="s">
        <v>207</v>
      </c>
      <c r="O1151" s="106">
        <v>28</v>
      </c>
      <c r="P1151" s="106">
        <v>52</v>
      </c>
      <c r="Q1151" s="106">
        <v>28</v>
      </c>
      <c r="R1151" s="106" t="str">
        <f t="shared" si="35"/>
        <v>ז_28_28_52_38</v>
      </c>
      <c r="S1151" s="293">
        <v>1400.4854090500789</v>
      </c>
      <c r="V1151" s="82">
        <v>38</v>
      </c>
      <c r="W1151" s="82" t="s">
        <v>207</v>
      </c>
      <c r="X1151" s="106">
        <v>28</v>
      </c>
      <c r="Y1151" s="82">
        <v>52</v>
      </c>
      <c r="Z1151" s="82">
        <v>28</v>
      </c>
      <c r="AA1151" s="106" t="str">
        <f t="shared" si="36"/>
        <v>ז_28_28_52_38</v>
      </c>
      <c r="AB1151" s="293">
        <v>881.5301533700972</v>
      </c>
    </row>
    <row r="1152" spans="13:28">
      <c r="M1152" s="106">
        <v>39</v>
      </c>
      <c r="N1152" s="106" t="s">
        <v>207</v>
      </c>
      <c r="O1152" s="106">
        <v>28</v>
      </c>
      <c r="P1152" s="106">
        <v>52</v>
      </c>
      <c r="Q1152" s="106">
        <v>28</v>
      </c>
      <c r="R1152" s="106" t="str">
        <f t="shared" si="35"/>
        <v>ז_28_28_52_39</v>
      </c>
      <c r="S1152" s="293">
        <v>1427.1302052489036</v>
      </c>
      <c r="V1152" s="82">
        <v>39</v>
      </c>
      <c r="W1152" s="82" t="s">
        <v>207</v>
      </c>
      <c r="X1152" s="106">
        <v>28</v>
      </c>
      <c r="Y1152" s="82">
        <v>52</v>
      </c>
      <c r="Z1152" s="82">
        <v>28</v>
      </c>
      <c r="AA1152" s="106" t="str">
        <f t="shared" si="36"/>
        <v>ז_28_28_52_39</v>
      </c>
      <c r="AB1152" s="293">
        <v>910.41615441150111</v>
      </c>
    </row>
    <row r="1153" spans="13:28">
      <c r="M1153" s="106">
        <v>40</v>
      </c>
      <c r="N1153" s="106" t="s">
        <v>207</v>
      </c>
      <c r="O1153" s="106">
        <v>28</v>
      </c>
      <c r="P1153" s="106">
        <v>52</v>
      </c>
      <c r="Q1153" s="106">
        <v>28</v>
      </c>
      <c r="R1153" s="106" t="str">
        <f t="shared" si="35"/>
        <v>ז_28_28_52_40</v>
      </c>
      <c r="S1153" s="293">
        <v>1454.3623946205707</v>
      </c>
      <c r="V1153" s="82">
        <v>40</v>
      </c>
      <c r="W1153" s="82" t="s">
        <v>207</v>
      </c>
      <c r="X1153" s="106">
        <v>28</v>
      </c>
      <c r="Y1153" s="82">
        <v>52</v>
      </c>
      <c r="Z1153" s="82">
        <v>28</v>
      </c>
      <c r="AA1153" s="106" t="str">
        <f t="shared" si="36"/>
        <v>ז_28_28_52_40</v>
      </c>
      <c r="AB1153" s="293">
        <v>937.18092694377015</v>
      </c>
    </row>
    <row r="1154" spans="13:28">
      <c r="M1154" s="106">
        <v>41</v>
      </c>
      <c r="N1154" s="106" t="s">
        <v>207</v>
      </c>
      <c r="O1154" s="106">
        <v>28</v>
      </c>
      <c r="P1154" s="106">
        <v>52</v>
      </c>
      <c r="Q1154" s="106">
        <v>28</v>
      </c>
      <c r="R1154" s="106" t="str">
        <f t="shared" si="35"/>
        <v>ז_28_28_52_41</v>
      </c>
      <c r="S1154" s="293">
        <v>1482.3753752540274</v>
      </c>
      <c r="V1154" s="82">
        <v>41</v>
      </c>
      <c r="W1154" s="82" t="s">
        <v>207</v>
      </c>
      <c r="X1154" s="106">
        <v>28</v>
      </c>
      <c r="Y1154" s="82">
        <v>52</v>
      </c>
      <c r="Z1154" s="82">
        <v>28</v>
      </c>
      <c r="AA1154" s="106" t="str">
        <f t="shared" si="36"/>
        <v>ז_28_28_52_41</v>
      </c>
      <c r="AB1154" s="293">
        <v>963.15655410304635</v>
      </c>
    </row>
    <row r="1155" spans="13:28">
      <c r="M1155" s="106">
        <v>42</v>
      </c>
      <c r="N1155" s="106" t="s">
        <v>207</v>
      </c>
      <c r="O1155" s="106">
        <v>28</v>
      </c>
      <c r="P1155" s="106">
        <v>52</v>
      </c>
      <c r="Q1155" s="106">
        <v>28</v>
      </c>
      <c r="R1155" s="106" t="str">
        <f t="shared" si="35"/>
        <v>ז_28_28_52_42</v>
      </c>
      <c r="S1155" s="293">
        <v>1511.3187761180511</v>
      </c>
      <c r="V1155" s="82">
        <v>42</v>
      </c>
      <c r="W1155" s="82" t="s">
        <v>207</v>
      </c>
      <c r="X1155" s="106">
        <v>28</v>
      </c>
      <c r="Y1155" s="82">
        <v>52</v>
      </c>
      <c r="Z1155" s="82">
        <v>28</v>
      </c>
      <c r="AA1155" s="106" t="str">
        <f t="shared" si="36"/>
        <v>ז_28_28_52_42</v>
      </c>
      <c r="AB1155" s="293">
        <v>967.35211795638497</v>
      </c>
    </row>
    <row r="1156" spans="13:28">
      <c r="M1156" s="106">
        <v>43</v>
      </c>
      <c r="N1156" s="106" t="s">
        <v>207</v>
      </c>
      <c r="O1156" s="106">
        <v>28</v>
      </c>
      <c r="P1156" s="106">
        <v>52</v>
      </c>
      <c r="Q1156" s="106">
        <v>28</v>
      </c>
      <c r="R1156" s="106" t="str">
        <f t="shared" si="35"/>
        <v>ז_28_28_52_43</v>
      </c>
      <c r="S1156" s="293">
        <v>1542.5479476551959</v>
      </c>
      <c r="V1156" s="82">
        <v>43</v>
      </c>
      <c r="W1156" s="82" t="s">
        <v>207</v>
      </c>
      <c r="X1156" s="106">
        <v>28</v>
      </c>
      <c r="Y1156" s="82">
        <v>52</v>
      </c>
      <c r="Z1156" s="82">
        <v>28</v>
      </c>
      <c r="AA1156" s="106" t="str">
        <f t="shared" si="36"/>
        <v>ז_28_28_52_43</v>
      </c>
      <c r="AB1156" s="293">
        <v>1003.3362857953157</v>
      </c>
    </row>
    <row r="1157" spans="13:28">
      <c r="M1157" s="106">
        <v>44</v>
      </c>
      <c r="N1157" s="106" t="s">
        <v>207</v>
      </c>
      <c r="O1157" s="106">
        <v>28</v>
      </c>
      <c r="P1157" s="106">
        <v>52</v>
      </c>
      <c r="Q1157" s="106">
        <v>28</v>
      </c>
      <c r="R1157" s="106" t="str">
        <f t="shared" si="35"/>
        <v>ז_28_28_52_44</v>
      </c>
      <c r="S1157" s="293">
        <v>1574.5187649365553</v>
      </c>
      <c r="V1157" s="82">
        <v>44</v>
      </c>
      <c r="W1157" s="82" t="s">
        <v>207</v>
      </c>
      <c r="X1157" s="106">
        <v>28</v>
      </c>
      <c r="Y1157" s="82">
        <v>52</v>
      </c>
      <c r="Z1157" s="82">
        <v>28</v>
      </c>
      <c r="AA1157" s="106" t="str">
        <f t="shared" si="36"/>
        <v>ז_28_28_52_44</v>
      </c>
      <c r="AB1157" s="293">
        <v>1040.3920485968169</v>
      </c>
    </row>
    <row r="1158" spans="13:28">
      <c r="M1158" s="106">
        <v>45</v>
      </c>
      <c r="N1158" s="106" t="s">
        <v>207</v>
      </c>
      <c r="O1158" s="106">
        <v>28</v>
      </c>
      <c r="P1158" s="106">
        <v>52</v>
      </c>
      <c r="Q1158" s="106">
        <v>28</v>
      </c>
      <c r="R1158" s="106" t="str">
        <f t="shared" ref="R1158:R1221" si="37">N1158&amp;"_"&amp;O1158&amp;"_"&amp;Q1158&amp;"_"&amp;P1158&amp;"_"&amp;M1158</f>
        <v>ז_28_28_52_45</v>
      </c>
      <c r="S1158" s="293">
        <v>1607.2872014925481</v>
      </c>
      <c r="V1158" s="82">
        <v>45</v>
      </c>
      <c r="W1158" s="82" t="s">
        <v>207</v>
      </c>
      <c r="X1158" s="106">
        <v>28</v>
      </c>
      <c r="Y1158" s="82">
        <v>52</v>
      </c>
      <c r="Z1158" s="82">
        <v>28</v>
      </c>
      <c r="AA1158" s="106" t="str">
        <f t="shared" si="36"/>
        <v>ז_28_28_52_45</v>
      </c>
      <c r="AB1158" s="293">
        <v>1074.872977792447</v>
      </c>
    </row>
    <row r="1159" spans="13:28">
      <c r="M1159" s="106">
        <v>46</v>
      </c>
      <c r="N1159" s="106" t="s">
        <v>207</v>
      </c>
      <c r="O1159" s="106">
        <v>28</v>
      </c>
      <c r="P1159" s="106">
        <v>52</v>
      </c>
      <c r="Q1159" s="106">
        <v>28</v>
      </c>
      <c r="R1159" s="106" t="str">
        <f t="shared" si="37"/>
        <v>ז_28_28_52_46</v>
      </c>
      <c r="S1159" s="293">
        <v>1641.1482584028706</v>
      </c>
      <c r="V1159" s="82">
        <v>46</v>
      </c>
      <c r="W1159" s="82" t="s">
        <v>207</v>
      </c>
      <c r="X1159" s="106">
        <v>28</v>
      </c>
      <c r="Y1159" s="82">
        <v>52</v>
      </c>
      <c r="Z1159" s="82">
        <v>28</v>
      </c>
      <c r="AA1159" s="106" t="str">
        <f t="shared" ref="AA1159:AA1222" si="38">W1159&amp;"_"&amp;X1159&amp;"_"&amp;Z1159&amp;"_"&amp;Y1159&amp;"_"&amp;V1159</f>
        <v>ז_28_28_52_46</v>
      </c>
      <c r="AB1159" s="293">
        <v>1143.4095139636538</v>
      </c>
    </row>
    <row r="1160" spans="13:28">
      <c r="M1160" s="106">
        <v>47</v>
      </c>
      <c r="N1160" s="106" t="s">
        <v>207</v>
      </c>
      <c r="O1160" s="106">
        <v>28</v>
      </c>
      <c r="P1160" s="106">
        <v>52</v>
      </c>
      <c r="Q1160" s="106">
        <v>28</v>
      </c>
      <c r="R1160" s="106" t="str">
        <f t="shared" si="37"/>
        <v>ז_28_28_52_47</v>
      </c>
      <c r="S1160" s="293">
        <v>1674.085108568443</v>
      </c>
      <c r="V1160" s="82">
        <v>47</v>
      </c>
      <c r="W1160" s="82" t="s">
        <v>207</v>
      </c>
      <c r="X1160" s="106">
        <v>28</v>
      </c>
      <c r="Y1160" s="82">
        <v>52</v>
      </c>
      <c r="Z1160" s="82">
        <v>28</v>
      </c>
      <c r="AA1160" s="106" t="str">
        <f t="shared" si="38"/>
        <v>ז_28_28_52_47</v>
      </c>
      <c r="AB1160" s="293">
        <v>1215.1598347683328</v>
      </c>
    </row>
    <row r="1161" spans="13:28">
      <c r="M1161" s="106">
        <v>48</v>
      </c>
      <c r="N1161" s="106" t="s">
        <v>207</v>
      </c>
      <c r="O1161" s="106">
        <v>28</v>
      </c>
      <c r="P1161" s="106">
        <v>52</v>
      </c>
      <c r="Q1161" s="106">
        <v>28</v>
      </c>
      <c r="R1161" s="106" t="str">
        <f t="shared" si="37"/>
        <v>ז_28_28_52_48</v>
      </c>
      <c r="S1161" s="293">
        <v>1705.7755235387776</v>
      </c>
      <c r="V1161" s="82">
        <v>48</v>
      </c>
      <c r="W1161" s="82" t="s">
        <v>207</v>
      </c>
      <c r="X1161" s="106">
        <v>28</v>
      </c>
      <c r="Y1161" s="82">
        <v>52</v>
      </c>
      <c r="Z1161" s="82">
        <v>28</v>
      </c>
      <c r="AA1161" s="106" t="str">
        <f t="shared" si="38"/>
        <v>ז_28_28_52_48</v>
      </c>
      <c r="AB1161" s="293">
        <v>1245.2064323081977</v>
      </c>
    </row>
    <row r="1162" spans="13:28">
      <c r="M1162" s="106">
        <v>49</v>
      </c>
      <c r="N1162" s="106" t="s">
        <v>207</v>
      </c>
      <c r="O1162" s="106">
        <v>28</v>
      </c>
      <c r="P1162" s="106">
        <v>52</v>
      </c>
      <c r="Q1162" s="106">
        <v>28</v>
      </c>
      <c r="R1162" s="106" t="str">
        <f t="shared" si="37"/>
        <v>ז_28_28_52_49</v>
      </c>
      <c r="S1162" s="293">
        <v>1738.9849185772343</v>
      </c>
      <c r="V1162" s="82">
        <v>49</v>
      </c>
      <c r="W1162" s="82" t="s">
        <v>207</v>
      </c>
      <c r="X1162" s="106">
        <v>28</v>
      </c>
      <c r="Y1162" s="82">
        <v>52</v>
      </c>
      <c r="Z1162" s="82">
        <v>28</v>
      </c>
      <c r="AA1162" s="106" t="str">
        <f t="shared" si="38"/>
        <v>ז_28_28_52_49</v>
      </c>
      <c r="AB1162" s="293">
        <v>1259.7611702504491</v>
      </c>
    </row>
    <row r="1163" spans="13:28">
      <c r="M1163" s="106">
        <v>50</v>
      </c>
      <c r="N1163" s="106" t="s">
        <v>207</v>
      </c>
      <c r="O1163" s="106">
        <v>28</v>
      </c>
      <c r="P1163" s="106">
        <v>52</v>
      </c>
      <c r="Q1163" s="106">
        <v>28</v>
      </c>
      <c r="R1163" s="106" t="str">
        <f t="shared" si="37"/>
        <v>ז_28_28_52_50</v>
      </c>
      <c r="S1163" s="293">
        <v>1775.1421967004042</v>
      </c>
      <c r="V1163" s="82">
        <v>50</v>
      </c>
      <c r="W1163" s="82" t="s">
        <v>207</v>
      </c>
      <c r="X1163" s="106">
        <v>28</v>
      </c>
      <c r="Y1163" s="82">
        <v>52</v>
      </c>
      <c r="Z1163" s="82">
        <v>28</v>
      </c>
      <c r="AA1163" s="106" t="str">
        <f t="shared" si="38"/>
        <v>ז_28_28_52_50</v>
      </c>
      <c r="AB1163" s="293">
        <v>1284.362935528635</v>
      </c>
    </row>
    <row r="1164" spans="13:28">
      <c r="M1164" s="106">
        <v>51</v>
      </c>
      <c r="N1164" s="106" t="s">
        <v>207</v>
      </c>
      <c r="O1164" s="106">
        <v>28</v>
      </c>
      <c r="P1164" s="106">
        <v>52</v>
      </c>
      <c r="Q1164" s="106">
        <v>28</v>
      </c>
      <c r="R1164" s="106" t="str">
        <f t="shared" si="37"/>
        <v>ז_28_28_52_51</v>
      </c>
      <c r="S1164" s="293">
        <v>1814.037361642482</v>
      </c>
      <c r="V1164" s="82">
        <v>51</v>
      </c>
      <c r="W1164" s="82" t="s">
        <v>207</v>
      </c>
      <c r="X1164" s="106">
        <v>28</v>
      </c>
      <c r="Y1164" s="82">
        <v>52</v>
      </c>
      <c r="Z1164" s="82">
        <v>28</v>
      </c>
      <c r="AA1164" s="106" t="str">
        <f t="shared" si="38"/>
        <v>ז_28_28_52_51</v>
      </c>
      <c r="AB1164" s="293">
        <v>1289.9359575594799</v>
      </c>
    </row>
    <row r="1165" spans="13:28">
      <c r="M1165" s="106">
        <v>52</v>
      </c>
      <c r="N1165" s="106" t="s">
        <v>207</v>
      </c>
      <c r="O1165" s="106">
        <v>28</v>
      </c>
      <c r="P1165" s="106">
        <v>52</v>
      </c>
      <c r="Q1165" s="106">
        <v>28</v>
      </c>
      <c r="R1165" s="106" t="str">
        <f t="shared" si="37"/>
        <v>ז_28_28_52_52</v>
      </c>
      <c r="S1165" s="293">
        <v>1857.7894076540533</v>
      </c>
      <c r="V1165" s="82">
        <v>52</v>
      </c>
      <c r="W1165" s="82" t="s">
        <v>207</v>
      </c>
      <c r="X1165" s="106">
        <v>28</v>
      </c>
      <c r="Y1165" s="82">
        <v>52</v>
      </c>
      <c r="Z1165" s="82">
        <v>28</v>
      </c>
      <c r="AA1165" s="106" t="str">
        <f t="shared" si="38"/>
        <v>ז_28_28_52_52</v>
      </c>
      <c r="AB1165" s="293">
        <v>1347.6463445546387</v>
      </c>
    </row>
    <row r="1166" spans="13:28">
      <c r="M1166" s="106">
        <v>53</v>
      </c>
      <c r="N1166" s="106" t="s">
        <v>207</v>
      </c>
      <c r="O1166" s="106">
        <v>28</v>
      </c>
      <c r="P1166" s="106">
        <v>52</v>
      </c>
      <c r="Q1166" s="106">
        <v>28</v>
      </c>
      <c r="R1166" s="106" t="str">
        <f t="shared" si="37"/>
        <v>ז_28_28_52_53</v>
      </c>
      <c r="S1166" s="293">
        <v>1902.9503852833798</v>
      </c>
      <c r="V1166" s="82">
        <v>53</v>
      </c>
      <c r="W1166" s="82" t="s">
        <v>207</v>
      </c>
      <c r="X1166" s="106">
        <v>28</v>
      </c>
      <c r="Y1166" s="82">
        <v>52</v>
      </c>
      <c r="Z1166" s="82">
        <v>28</v>
      </c>
      <c r="AA1166" s="106" t="str">
        <f t="shared" si="38"/>
        <v>ז_28_28_52_53</v>
      </c>
      <c r="AB1166" s="293">
        <v>1403.0443295235993</v>
      </c>
    </row>
    <row r="1167" spans="13:28">
      <c r="M1167" s="106">
        <v>54</v>
      </c>
      <c r="N1167" s="106" t="s">
        <v>207</v>
      </c>
      <c r="O1167" s="106">
        <v>28</v>
      </c>
      <c r="P1167" s="106">
        <v>52</v>
      </c>
      <c r="Q1167" s="106">
        <v>28</v>
      </c>
      <c r="R1167" s="106" t="str">
        <f t="shared" si="37"/>
        <v>ז_28_28_52_54</v>
      </c>
      <c r="S1167" s="293">
        <v>1950.1104791591713</v>
      </c>
      <c r="V1167" s="82">
        <v>54</v>
      </c>
      <c r="W1167" s="82" t="s">
        <v>207</v>
      </c>
      <c r="X1167" s="106">
        <v>28</v>
      </c>
      <c r="Y1167" s="82">
        <v>52</v>
      </c>
      <c r="Z1167" s="82">
        <v>28</v>
      </c>
      <c r="AA1167" s="106" t="str">
        <f t="shared" si="38"/>
        <v>ז_28_28_52_54</v>
      </c>
      <c r="AB1167" s="293">
        <v>1455.1959311644755</v>
      </c>
    </row>
    <row r="1168" spans="13:28">
      <c r="M1168" s="106">
        <v>55</v>
      </c>
      <c r="N1168" s="106" t="s">
        <v>207</v>
      </c>
      <c r="O1168" s="106">
        <v>28</v>
      </c>
      <c r="P1168" s="106">
        <v>52</v>
      </c>
      <c r="Q1168" s="106">
        <v>28</v>
      </c>
      <c r="R1168" s="106" t="str">
        <f t="shared" si="37"/>
        <v>ז_28_28_52_55</v>
      </c>
      <c r="S1168" s="293">
        <v>2000.1440768243972</v>
      </c>
      <c r="V1168" s="82">
        <v>55</v>
      </c>
      <c r="W1168" s="82" t="s">
        <v>207</v>
      </c>
      <c r="X1168" s="106">
        <v>28</v>
      </c>
      <c r="Y1168" s="82">
        <v>52</v>
      </c>
      <c r="Z1168" s="82">
        <v>28</v>
      </c>
      <c r="AA1168" s="106" t="str">
        <f t="shared" si="38"/>
        <v>ז_28_28_52_55</v>
      </c>
      <c r="AB1168" s="293">
        <v>1564.5826403531837</v>
      </c>
    </row>
    <row r="1169" spans="13:28">
      <c r="M1169" s="106">
        <v>56</v>
      </c>
      <c r="N1169" s="106" t="s">
        <v>207</v>
      </c>
      <c r="O1169" s="106">
        <v>28</v>
      </c>
      <c r="P1169" s="106">
        <v>52</v>
      </c>
      <c r="Q1169" s="106">
        <v>28</v>
      </c>
      <c r="R1169" s="106" t="str">
        <f t="shared" si="37"/>
        <v>ז_28_28_52_56</v>
      </c>
      <c r="S1169" s="293">
        <v>2047.8271158306261</v>
      </c>
      <c r="V1169" s="82">
        <v>56</v>
      </c>
      <c r="W1169" s="82" t="s">
        <v>207</v>
      </c>
      <c r="X1169" s="106">
        <v>28</v>
      </c>
      <c r="Y1169" s="82">
        <v>52</v>
      </c>
      <c r="Z1169" s="82">
        <v>28</v>
      </c>
      <c r="AA1169" s="106" t="str">
        <f t="shared" si="38"/>
        <v>ז_28_28_52_56</v>
      </c>
      <c r="AB1169" s="293">
        <v>1636.3061264677108</v>
      </c>
    </row>
    <row r="1170" spans="13:28">
      <c r="M1170" s="106">
        <v>57</v>
      </c>
      <c r="N1170" s="106" t="s">
        <v>207</v>
      </c>
      <c r="O1170" s="106">
        <v>28</v>
      </c>
      <c r="P1170" s="106">
        <v>52</v>
      </c>
      <c r="Q1170" s="106">
        <v>28</v>
      </c>
      <c r="R1170" s="106" t="str">
        <f t="shared" si="37"/>
        <v>ז_28_28_52_57</v>
      </c>
      <c r="S1170" s="293">
        <v>2096.9197634516154</v>
      </c>
      <c r="V1170" s="82">
        <v>57</v>
      </c>
      <c r="W1170" s="82" t="s">
        <v>207</v>
      </c>
      <c r="X1170" s="106">
        <v>28</v>
      </c>
      <c r="Y1170" s="82">
        <v>52</v>
      </c>
      <c r="Z1170" s="82">
        <v>28</v>
      </c>
      <c r="AA1170" s="106" t="str">
        <f t="shared" si="38"/>
        <v>ז_28_28_52_57</v>
      </c>
      <c r="AB1170" s="293">
        <v>1788.8460386418792</v>
      </c>
    </row>
    <row r="1171" spans="13:28">
      <c r="M1171" s="106">
        <v>58</v>
      </c>
      <c r="N1171" s="106" t="s">
        <v>207</v>
      </c>
      <c r="O1171" s="106">
        <v>28</v>
      </c>
      <c r="P1171" s="106">
        <v>52</v>
      </c>
      <c r="Q1171" s="106">
        <v>28</v>
      </c>
      <c r="R1171" s="106" t="str">
        <f t="shared" si="37"/>
        <v>ז_28_28_52_58</v>
      </c>
      <c r="S1171" s="293">
        <v>2137.7711219327148</v>
      </c>
      <c r="V1171" s="82">
        <v>58</v>
      </c>
      <c r="W1171" s="82" t="s">
        <v>207</v>
      </c>
      <c r="X1171" s="106">
        <v>28</v>
      </c>
      <c r="Y1171" s="82">
        <v>52</v>
      </c>
      <c r="Z1171" s="82">
        <v>28</v>
      </c>
      <c r="AA1171" s="106" t="str">
        <f t="shared" si="38"/>
        <v>ז_28_28_52_58</v>
      </c>
      <c r="AB1171" s="293">
        <v>1935.8017030442707</v>
      </c>
    </row>
    <row r="1172" spans="13:28">
      <c r="M1172" s="106">
        <v>59</v>
      </c>
      <c r="N1172" s="106" t="s">
        <v>207</v>
      </c>
      <c r="O1172" s="106">
        <v>28</v>
      </c>
      <c r="P1172" s="106">
        <v>52</v>
      </c>
      <c r="Q1172" s="106">
        <v>28</v>
      </c>
      <c r="R1172" s="106" t="str">
        <f t="shared" si="37"/>
        <v>ז_28_28_52_59</v>
      </c>
      <c r="S1172" s="293">
        <v>2168.299384238584</v>
      </c>
      <c r="V1172" s="82">
        <v>59</v>
      </c>
      <c r="W1172" s="82" t="s">
        <v>207</v>
      </c>
      <c r="X1172" s="106">
        <v>28</v>
      </c>
      <c r="Y1172" s="82">
        <v>52</v>
      </c>
      <c r="Z1172" s="82">
        <v>28</v>
      </c>
      <c r="AA1172" s="106" t="str">
        <f t="shared" si="38"/>
        <v>ז_28_28_52_59</v>
      </c>
      <c r="AB1172" s="293">
        <v>1905.3780065351457</v>
      </c>
    </row>
    <row r="1173" spans="13:28">
      <c r="M1173" s="106">
        <v>60</v>
      </c>
      <c r="N1173" s="106" t="s">
        <v>207</v>
      </c>
      <c r="O1173" s="106">
        <v>28</v>
      </c>
      <c r="P1173" s="106">
        <v>52</v>
      </c>
      <c r="Q1173" s="106">
        <v>28</v>
      </c>
      <c r="R1173" s="106" t="str">
        <f t="shared" si="37"/>
        <v>ז_28_28_52_60</v>
      </c>
      <c r="S1173" s="293">
        <v>2212.4490993371874</v>
      </c>
      <c r="V1173" s="82">
        <v>60</v>
      </c>
      <c r="W1173" s="82" t="s">
        <v>207</v>
      </c>
      <c r="X1173" s="106">
        <v>28</v>
      </c>
      <c r="Y1173" s="82">
        <v>52</v>
      </c>
      <c r="Z1173" s="82">
        <v>28</v>
      </c>
      <c r="AA1173" s="106" t="str">
        <f t="shared" si="38"/>
        <v>ז_28_28_52_60</v>
      </c>
      <c r="AB1173" s="293">
        <v>2011.9803871092859</v>
      </c>
    </row>
    <row r="1174" spans="13:28">
      <c r="M1174" s="106">
        <v>61</v>
      </c>
      <c r="N1174" s="106" t="s">
        <v>207</v>
      </c>
      <c r="O1174" s="106">
        <v>28</v>
      </c>
      <c r="P1174" s="106">
        <v>52</v>
      </c>
      <c r="Q1174" s="106">
        <v>28</v>
      </c>
      <c r="R1174" s="106" t="str">
        <f t="shared" si="37"/>
        <v>ז_28_28_52_61</v>
      </c>
      <c r="S1174" s="293">
        <v>2251.9558385822602</v>
      </c>
      <c r="V1174" s="82">
        <v>61</v>
      </c>
      <c r="W1174" s="82" t="s">
        <v>207</v>
      </c>
      <c r="X1174" s="106">
        <v>28</v>
      </c>
      <c r="Y1174" s="82">
        <v>52</v>
      </c>
      <c r="Z1174" s="82">
        <v>28</v>
      </c>
      <c r="AA1174" s="106" t="str">
        <f t="shared" si="38"/>
        <v>ז_28_28_52_61</v>
      </c>
      <c r="AB1174" s="293">
        <v>2082.881546985328</v>
      </c>
    </row>
    <row r="1175" spans="13:28">
      <c r="M1175" s="106">
        <v>62</v>
      </c>
      <c r="N1175" s="106" t="s">
        <v>207</v>
      </c>
      <c r="O1175" s="106">
        <v>28</v>
      </c>
      <c r="P1175" s="106">
        <v>52</v>
      </c>
      <c r="Q1175" s="106">
        <v>28</v>
      </c>
      <c r="R1175" s="106" t="str">
        <f t="shared" si="37"/>
        <v>ז_28_28_52_62</v>
      </c>
      <c r="S1175" s="293">
        <v>2292.0206696044088</v>
      </c>
      <c r="V1175" s="82">
        <v>62</v>
      </c>
      <c r="W1175" s="82" t="s">
        <v>207</v>
      </c>
      <c r="X1175" s="106">
        <v>28</v>
      </c>
      <c r="Y1175" s="82">
        <v>52</v>
      </c>
      <c r="Z1175" s="82">
        <v>28</v>
      </c>
      <c r="AA1175" s="106" t="str">
        <f t="shared" si="38"/>
        <v>ז_28_28_52_62</v>
      </c>
      <c r="AB1175" s="293">
        <v>2144.0632510873811</v>
      </c>
    </row>
    <row r="1176" spans="13:28">
      <c r="M1176" s="106">
        <v>63</v>
      </c>
      <c r="N1176" s="106" t="s">
        <v>207</v>
      </c>
      <c r="O1176" s="106">
        <v>28</v>
      </c>
      <c r="P1176" s="106">
        <v>52</v>
      </c>
      <c r="Q1176" s="106">
        <v>28</v>
      </c>
      <c r="R1176" s="106" t="str">
        <f t="shared" si="37"/>
        <v>ז_28_28_52_63</v>
      </c>
      <c r="S1176" s="293">
        <v>2335.8823461119</v>
      </c>
      <c r="V1176" s="82">
        <v>63</v>
      </c>
      <c r="W1176" s="82" t="s">
        <v>207</v>
      </c>
      <c r="X1176" s="106">
        <v>28</v>
      </c>
      <c r="Y1176" s="82">
        <v>52</v>
      </c>
      <c r="Z1176" s="82">
        <v>28</v>
      </c>
      <c r="AA1176" s="106" t="str">
        <f t="shared" si="38"/>
        <v>ז_28_28_52_63</v>
      </c>
      <c r="AB1176" s="293">
        <v>2174.4492203957743</v>
      </c>
    </row>
    <row r="1177" spans="13:28">
      <c r="M1177" s="106">
        <v>64</v>
      </c>
      <c r="N1177" s="106" t="s">
        <v>207</v>
      </c>
      <c r="O1177" s="106">
        <v>28</v>
      </c>
      <c r="P1177" s="106">
        <v>52</v>
      </c>
      <c r="Q1177" s="106">
        <v>28</v>
      </c>
      <c r="R1177" s="106" t="str">
        <f t="shared" si="37"/>
        <v>ז_28_28_52_64</v>
      </c>
      <c r="S1177" s="293">
        <v>2398.4111235023634</v>
      </c>
      <c r="V1177" s="82">
        <v>64</v>
      </c>
      <c r="W1177" s="82" t="s">
        <v>207</v>
      </c>
      <c r="X1177" s="106">
        <v>28</v>
      </c>
      <c r="Y1177" s="82">
        <v>52</v>
      </c>
      <c r="Z1177" s="82">
        <v>28</v>
      </c>
      <c r="AA1177" s="106" t="str">
        <f t="shared" si="38"/>
        <v>ז_28_28_52_64</v>
      </c>
      <c r="AB1177" s="293">
        <v>2249.5642952608368</v>
      </c>
    </row>
    <row r="1178" spans="13:28">
      <c r="M1178" s="106">
        <v>65</v>
      </c>
      <c r="N1178" s="106" t="s">
        <v>207</v>
      </c>
      <c r="O1178" s="106">
        <v>28</v>
      </c>
      <c r="P1178" s="106">
        <v>52</v>
      </c>
      <c r="Q1178" s="106">
        <v>28</v>
      </c>
      <c r="R1178" s="106" t="str">
        <f t="shared" si="37"/>
        <v>ז_28_28_52_65</v>
      </c>
      <c r="S1178" s="293">
        <v>2484.6039613596454</v>
      </c>
      <c r="V1178" s="82">
        <v>65</v>
      </c>
      <c r="W1178" s="82" t="s">
        <v>207</v>
      </c>
      <c r="X1178" s="106">
        <v>28</v>
      </c>
      <c r="Y1178" s="82">
        <v>52</v>
      </c>
      <c r="Z1178" s="82">
        <v>28</v>
      </c>
      <c r="AA1178" s="106" t="str">
        <f t="shared" si="38"/>
        <v>ז_28_28_52_65</v>
      </c>
      <c r="AB1178" s="293">
        <v>2846.0994605035721</v>
      </c>
    </row>
    <row r="1179" spans="13:28">
      <c r="M1179" s="106">
        <v>66</v>
      </c>
      <c r="N1179" s="106" t="s">
        <v>207</v>
      </c>
      <c r="O1179" s="106">
        <v>28</v>
      </c>
      <c r="P1179" s="106">
        <v>52</v>
      </c>
      <c r="Q1179" s="106">
        <v>28</v>
      </c>
      <c r="R1179" s="106" t="str">
        <f t="shared" si="37"/>
        <v>ז_28_28_52_66</v>
      </c>
      <c r="S1179" s="293">
        <v>2133.0099763070853</v>
      </c>
      <c r="V1179" s="82">
        <v>66</v>
      </c>
      <c r="W1179" s="82" t="s">
        <v>207</v>
      </c>
      <c r="X1179" s="106">
        <v>28</v>
      </c>
      <c r="Y1179" s="82">
        <v>52</v>
      </c>
      <c r="Z1179" s="82">
        <v>28</v>
      </c>
      <c r="AA1179" s="106" t="str">
        <f t="shared" si="38"/>
        <v>ז_28_28_52_66</v>
      </c>
      <c r="AB1179" s="293">
        <v>2148.3396167938918</v>
      </c>
    </row>
    <row r="1180" spans="13:28">
      <c r="M1180" s="106">
        <v>20</v>
      </c>
      <c r="N1180" s="106" t="s">
        <v>208</v>
      </c>
      <c r="O1180" s="106">
        <v>28</v>
      </c>
      <c r="P1180" s="106">
        <v>52</v>
      </c>
      <c r="Q1180" s="106">
        <v>28</v>
      </c>
      <c r="R1180" s="106" t="str">
        <f t="shared" si="37"/>
        <v>נ_28_28_52_20</v>
      </c>
      <c r="S1180" s="293">
        <v>923.85892734453057</v>
      </c>
      <c r="V1180" s="82">
        <v>20</v>
      </c>
      <c r="W1180" s="82" t="s">
        <v>208</v>
      </c>
      <c r="X1180" s="106">
        <v>28</v>
      </c>
      <c r="Y1180" s="82">
        <v>52</v>
      </c>
      <c r="Z1180" s="82">
        <v>28</v>
      </c>
      <c r="AA1180" s="106" t="str">
        <f t="shared" si="38"/>
        <v>נ_28_28_52_20</v>
      </c>
      <c r="AB1180" s="293">
        <v>143.17760100744044</v>
      </c>
    </row>
    <row r="1181" spans="13:28">
      <c r="M1181" s="106">
        <v>21</v>
      </c>
      <c r="N1181" s="106" t="s">
        <v>208</v>
      </c>
      <c r="O1181" s="106">
        <v>28</v>
      </c>
      <c r="P1181" s="106">
        <v>52</v>
      </c>
      <c r="Q1181" s="106">
        <v>28</v>
      </c>
      <c r="R1181" s="106" t="str">
        <f t="shared" si="37"/>
        <v>נ_28_28_52_21</v>
      </c>
      <c r="S1181" s="293">
        <v>953.01278134897018</v>
      </c>
      <c r="V1181" s="82">
        <v>21</v>
      </c>
      <c r="W1181" s="82" t="s">
        <v>208</v>
      </c>
      <c r="X1181" s="106">
        <v>28</v>
      </c>
      <c r="Y1181" s="82">
        <v>52</v>
      </c>
      <c r="Z1181" s="82">
        <v>28</v>
      </c>
      <c r="AA1181" s="106" t="str">
        <f t="shared" si="38"/>
        <v>נ_28_28_52_21</v>
      </c>
      <c r="AB1181" s="293">
        <v>143.17760100744044</v>
      </c>
    </row>
    <row r="1182" spans="13:28">
      <c r="M1182" s="106">
        <v>22</v>
      </c>
      <c r="N1182" s="106" t="s">
        <v>208</v>
      </c>
      <c r="O1182" s="106">
        <v>28</v>
      </c>
      <c r="P1182" s="106">
        <v>52</v>
      </c>
      <c r="Q1182" s="106">
        <v>28</v>
      </c>
      <c r="R1182" s="106" t="str">
        <f t="shared" si="37"/>
        <v>נ_28_28_52_22</v>
      </c>
      <c r="S1182" s="293">
        <v>983.62007031656753</v>
      </c>
      <c r="V1182" s="82">
        <v>22</v>
      </c>
      <c r="W1182" s="82" t="s">
        <v>208</v>
      </c>
      <c r="X1182" s="106">
        <v>28</v>
      </c>
      <c r="Y1182" s="82">
        <v>52</v>
      </c>
      <c r="Z1182" s="82">
        <v>28</v>
      </c>
      <c r="AA1182" s="106" t="str">
        <f t="shared" si="38"/>
        <v>נ_28_28_52_22</v>
      </c>
      <c r="AB1182" s="293">
        <v>172.4902515490958</v>
      </c>
    </row>
    <row r="1183" spans="13:28">
      <c r="M1183" s="106">
        <v>23</v>
      </c>
      <c r="N1183" s="106" t="s">
        <v>208</v>
      </c>
      <c r="O1183" s="106">
        <v>28</v>
      </c>
      <c r="P1183" s="106">
        <v>52</v>
      </c>
      <c r="Q1183" s="106">
        <v>28</v>
      </c>
      <c r="R1183" s="106" t="str">
        <f t="shared" si="37"/>
        <v>נ_28_28_52_23</v>
      </c>
      <c r="S1183" s="293">
        <v>1014.6694981304834</v>
      </c>
      <c r="V1183" s="82">
        <v>23</v>
      </c>
      <c r="W1183" s="82" t="s">
        <v>208</v>
      </c>
      <c r="X1183" s="106">
        <v>28</v>
      </c>
      <c r="Y1183" s="82">
        <v>52</v>
      </c>
      <c r="Z1183" s="82">
        <v>28</v>
      </c>
      <c r="AA1183" s="106" t="str">
        <f t="shared" si="38"/>
        <v>נ_28_28_52_23</v>
      </c>
      <c r="AB1183" s="293">
        <v>221.20233020128902</v>
      </c>
    </row>
    <row r="1184" spans="13:28">
      <c r="M1184" s="106">
        <v>24</v>
      </c>
      <c r="N1184" s="106" t="s">
        <v>208</v>
      </c>
      <c r="O1184" s="106">
        <v>28</v>
      </c>
      <c r="P1184" s="106">
        <v>52</v>
      </c>
      <c r="Q1184" s="106">
        <v>28</v>
      </c>
      <c r="R1184" s="106" t="str">
        <f t="shared" si="37"/>
        <v>נ_28_28_52_24</v>
      </c>
      <c r="S1184" s="293">
        <v>1045.4537216286005</v>
      </c>
      <c r="V1184" s="82">
        <v>24</v>
      </c>
      <c r="W1184" s="82" t="s">
        <v>208</v>
      </c>
      <c r="X1184" s="106">
        <v>28</v>
      </c>
      <c r="Y1184" s="82">
        <v>52</v>
      </c>
      <c r="Z1184" s="82">
        <v>28</v>
      </c>
      <c r="AA1184" s="106" t="str">
        <f t="shared" si="38"/>
        <v>נ_28_28_52_24</v>
      </c>
      <c r="AB1184" s="293">
        <v>292.56623354565909</v>
      </c>
    </row>
    <row r="1185" spans="13:28">
      <c r="M1185" s="106">
        <v>25</v>
      </c>
      <c r="N1185" s="106" t="s">
        <v>208</v>
      </c>
      <c r="O1185" s="106">
        <v>28</v>
      </c>
      <c r="P1185" s="106">
        <v>52</v>
      </c>
      <c r="Q1185" s="106">
        <v>28</v>
      </c>
      <c r="R1185" s="106" t="str">
        <f t="shared" si="37"/>
        <v>נ_28_28_52_25</v>
      </c>
      <c r="S1185" s="293">
        <v>1075.0828262343655</v>
      </c>
      <c r="V1185" s="82">
        <v>25</v>
      </c>
      <c r="W1185" s="82" t="s">
        <v>208</v>
      </c>
      <c r="X1185" s="106">
        <v>28</v>
      </c>
      <c r="Y1185" s="82">
        <v>52</v>
      </c>
      <c r="Z1185" s="82">
        <v>28</v>
      </c>
      <c r="AA1185" s="106" t="str">
        <f t="shared" si="38"/>
        <v>נ_28_28_52_25</v>
      </c>
      <c r="AB1185" s="293">
        <v>356.21918083051338</v>
      </c>
    </row>
    <row r="1186" spans="13:28">
      <c r="M1186" s="106">
        <v>26</v>
      </c>
      <c r="N1186" s="106" t="s">
        <v>208</v>
      </c>
      <c r="O1186" s="106">
        <v>28</v>
      </c>
      <c r="P1186" s="106">
        <v>52</v>
      </c>
      <c r="Q1186" s="106">
        <v>28</v>
      </c>
      <c r="R1186" s="106" t="str">
        <f t="shared" si="37"/>
        <v>נ_28_28_52_26</v>
      </c>
      <c r="S1186" s="293">
        <v>1103.7935829688372</v>
      </c>
      <c r="V1186" s="82">
        <v>26</v>
      </c>
      <c r="W1186" s="82" t="s">
        <v>208</v>
      </c>
      <c r="X1186" s="106">
        <v>28</v>
      </c>
      <c r="Y1186" s="82">
        <v>52</v>
      </c>
      <c r="Z1186" s="82">
        <v>28</v>
      </c>
      <c r="AA1186" s="106" t="str">
        <f t="shared" si="38"/>
        <v>נ_28_28_52_26</v>
      </c>
      <c r="AB1186" s="293">
        <v>391.14236411284173</v>
      </c>
    </row>
    <row r="1187" spans="13:28">
      <c r="M1187" s="106">
        <v>27</v>
      </c>
      <c r="N1187" s="106" t="s">
        <v>208</v>
      </c>
      <c r="O1187" s="106">
        <v>28</v>
      </c>
      <c r="P1187" s="106">
        <v>52</v>
      </c>
      <c r="Q1187" s="106">
        <v>28</v>
      </c>
      <c r="R1187" s="106" t="str">
        <f t="shared" si="37"/>
        <v>נ_28_28_52_27</v>
      </c>
      <c r="S1187" s="293">
        <v>1132.6844940224744</v>
      </c>
      <c r="V1187" s="82">
        <v>27</v>
      </c>
      <c r="W1187" s="82" t="s">
        <v>208</v>
      </c>
      <c r="X1187" s="106">
        <v>28</v>
      </c>
      <c r="Y1187" s="82">
        <v>52</v>
      </c>
      <c r="Z1187" s="82">
        <v>28</v>
      </c>
      <c r="AA1187" s="106" t="str">
        <f t="shared" si="38"/>
        <v>נ_28_28_52_27</v>
      </c>
      <c r="AB1187" s="293">
        <v>449.03914985610123</v>
      </c>
    </row>
    <row r="1188" spans="13:28">
      <c r="M1188" s="106">
        <v>28</v>
      </c>
      <c r="N1188" s="106" t="s">
        <v>208</v>
      </c>
      <c r="O1188" s="106">
        <v>28</v>
      </c>
      <c r="P1188" s="106">
        <v>52</v>
      </c>
      <c r="Q1188" s="106">
        <v>28</v>
      </c>
      <c r="R1188" s="106" t="str">
        <f t="shared" si="37"/>
        <v>נ_28_28_52_28</v>
      </c>
      <c r="S1188" s="293">
        <v>1160.8439779601688</v>
      </c>
      <c r="V1188" s="82">
        <v>28</v>
      </c>
      <c r="W1188" s="82" t="s">
        <v>208</v>
      </c>
      <c r="X1188" s="106">
        <v>28</v>
      </c>
      <c r="Y1188" s="82">
        <v>52</v>
      </c>
      <c r="Z1188" s="82">
        <v>28</v>
      </c>
      <c r="AA1188" s="106" t="str">
        <f t="shared" si="38"/>
        <v>נ_28_28_52_28</v>
      </c>
      <c r="AB1188" s="293">
        <v>493.33228969505888</v>
      </c>
    </row>
    <row r="1189" spans="13:28">
      <c r="M1189" s="106">
        <v>29</v>
      </c>
      <c r="N1189" s="106" t="s">
        <v>208</v>
      </c>
      <c r="O1189" s="106">
        <v>28</v>
      </c>
      <c r="P1189" s="106">
        <v>52</v>
      </c>
      <c r="Q1189" s="106">
        <v>28</v>
      </c>
      <c r="R1189" s="106" t="str">
        <f t="shared" si="37"/>
        <v>נ_28_28_52_29</v>
      </c>
      <c r="S1189" s="293">
        <v>1188.792055947913</v>
      </c>
      <c r="V1189" s="82">
        <v>29</v>
      </c>
      <c r="W1189" s="82" t="s">
        <v>208</v>
      </c>
      <c r="X1189" s="106">
        <v>28</v>
      </c>
      <c r="Y1189" s="82">
        <v>52</v>
      </c>
      <c r="Z1189" s="82">
        <v>28</v>
      </c>
      <c r="AA1189" s="106" t="str">
        <f t="shared" si="38"/>
        <v>נ_28_28_52_29</v>
      </c>
      <c r="AB1189" s="293">
        <v>555.82513040960157</v>
      </c>
    </row>
    <row r="1190" spans="13:28">
      <c r="M1190" s="106">
        <v>30</v>
      </c>
      <c r="N1190" s="106" t="s">
        <v>208</v>
      </c>
      <c r="O1190" s="106">
        <v>28</v>
      </c>
      <c r="P1190" s="106">
        <v>52</v>
      </c>
      <c r="Q1190" s="106">
        <v>28</v>
      </c>
      <c r="R1190" s="106" t="str">
        <f t="shared" si="37"/>
        <v>נ_28_28_52_30</v>
      </c>
      <c r="S1190" s="293">
        <v>1215.7590898984217</v>
      </c>
      <c r="V1190" s="82">
        <v>30</v>
      </c>
      <c r="W1190" s="82" t="s">
        <v>208</v>
      </c>
      <c r="X1190" s="106">
        <v>28</v>
      </c>
      <c r="Y1190" s="82">
        <v>52</v>
      </c>
      <c r="Z1190" s="82">
        <v>28</v>
      </c>
      <c r="AA1190" s="106" t="str">
        <f t="shared" si="38"/>
        <v>נ_28_28_52_30</v>
      </c>
      <c r="AB1190" s="293">
        <v>622.25122538887695</v>
      </c>
    </row>
    <row r="1191" spans="13:28">
      <c r="M1191" s="106">
        <v>31</v>
      </c>
      <c r="N1191" s="106" t="s">
        <v>208</v>
      </c>
      <c r="O1191" s="106">
        <v>28</v>
      </c>
      <c r="P1191" s="106">
        <v>52</v>
      </c>
      <c r="Q1191" s="106">
        <v>28</v>
      </c>
      <c r="R1191" s="106" t="str">
        <f t="shared" si="37"/>
        <v>נ_28_28_52_31</v>
      </c>
      <c r="S1191" s="293">
        <v>1241.5124808629973</v>
      </c>
      <c r="V1191" s="82">
        <v>31</v>
      </c>
      <c r="W1191" s="82" t="s">
        <v>208</v>
      </c>
      <c r="X1191" s="106">
        <v>28</v>
      </c>
      <c r="Y1191" s="82">
        <v>52</v>
      </c>
      <c r="Z1191" s="82">
        <v>28</v>
      </c>
      <c r="AA1191" s="106" t="str">
        <f t="shared" si="38"/>
        <v>נ_28_28_52_31</v>
      </c>
      <c r="AB1191" s="293">
        <v>677.90475488452057</v>
      </c>
    </row>
    <row r="1192" spans="13:28">
      <c r="M1192" s="106">
        <v>32</v>
      </c>
      <c r="N1192" s="106" t="s">
        <v>208</v>
      </c>
      <c r="O1192" s="106">
        <v>28</v>
      </c>
      <c r="P1192" s="106">
        <v>52</v>
      </c>
      <c r="Q1192" s="106">
        <v>28</v>
      </c>
      <c r="R1192" s="106" t="str">
        <f t="shared" si="37"/>
        <v>נ_28_28_52_32</v>
      </c>
      <c r="S1192" s="293">
        <v>1266.436048209737</v>
      </c>
      <c r="V1192" s="82">
        <v>32</v>
      </c>
      <c r="W1192" s="82" t="s">
        <v>208</v>
      </c>
      <c r="X1192" s="106">
        <v>28</v>
      </c>
      <c r="Y1192" s="82">
        <v>52</v>
      </c>
      <c r="Z1192" s="82">
        <v>28</v>
      </c>
      <c r="AA1192" s="106" t="str">
        <f t="shared" si="38"/>
        <v>נ_28_28_52_32</v>
      </c>
      <c r="AB1192" s="293">
        <v>722.9204846920403</v>
      </c>
    </row>
    <row r="1193" spans="13:28">
      <c r="M1193" s="106">
        <v>33</v>
      </c>
      <c r="N1193" s="106" t="s">
        <v>208</v>
      </c>
      <c r="O1193" s="106">
        <v>28</v>
      </c>
      <c r="P1193" s="106">
        <v>52</v>
      </c>
      <c r="Q1193" s="106">
        <v>28</v>
      </c>
      <c r="R1193" s="106" t="str">
        <f t="shared" si="37"/>
        <v>נ_28_28_52_33</v>
      </c>
      <c r="S1193" s="293">
        <v>1290.9450435220347</v>
      </c>
      <c r="V1193" s="82">
        <v>33</v>
      </c>
      <c r="W1193" s="82" t="s">
        <v>208</v>
      </c>
      <c r="X1193" s="106">
        <v>28</v>
      </c>
      <c r="Y1193" s="82">
        <v>52</v>
      </c>
      <c r="Z1193" s="82">
        <v>28</v>
      </c>
      <c r="AA1193" s="106" t="str">
        <f t="shared" si="38"/>
        <v>נ_28_28_52_33</v>
      </c>
      <c r="AB1193" s="293">
        <v>757.18919982692319</v>
      </c>
    </row>
    <row r="1194" spans="13:28">
      <c r="M1194" s="106">
        <v>34</v>
      </c>
      <c r="N1194" s="106" t="s">
        <v>208</v>
      </c>
      <c r="O1194" s="106">
        <v>28</v>
      </c>
      <c r="P1194" s="106">
        <v>52</v>
      </c>
      <c r="Q1194" s="106">
        <v>28</v>
      </c>
      <c r="R1194" s="106" t="str">
        <f t="shared" si="37"/>
        <v>נ_28_28_52_34</v>
      </c>
      <c r="S1194" s="293">
        <v>1315.5021371750936</v>
      </c>
      <c r="V1194" s="82">
        <v>34</v>
      </c>
      <c r="W1194" s="82" t="s">
        <v>208</v>
      </c>
      <c r="X1194" s="106">
        <v>28</v>
      </c>
      <c r="Y1194" s="82">
        <v>52</v>
      </c>
      <c r="Z1194" s="82">
        <v>28</v>
      </c>
      <c r="AA1194" s="106" t="str">
        <f t="shared" si="38"/>
        <v>נ_28_28_52_34</v>
      </c>
      <c r="AB1194" s="293">
        <v>788.20932820545136</v>
      </c>
    </row>
    <row r="1195" spans="13:28">
      <c r="M1195" s="106">
        <v>35</v>
      </c>
      <c r="N1195" s="106" t="s">
        <v>208</v>
      </c>
      <c r="O1195" s="106">
        <v>28</v>
      </c>
      <c r="P1195" s="106">
        <v>52</v>
      </c>
      <c r="Q1195" s="106">
        <v>28</v>
      </c>
      <c r="R1195" s="106" t="str">
        <f t="shared" si="37"/>
        <v>נ_28_28_52_35</v>
      </c>
      <c r="S1195" s="293">
        <v>1340.2736263029362</v>
      </c>
      <c r="V1195" s="82">
        <v>35</v>
      </c>
      <c r="W1195" s="82" t="s">
        <v>208</v>
      </c>
      <c r="X1195" s="106">
        <v>28</v>
      </c>
      <c r="Y1195" s="82">
        <v>52</v>
      </c>
      <c r="Z1195" s="82">
        <v>28</v>
      </c>
      <c r="AA1195" s="106" t="str">
        <f t="shared" si="38"/>
        <v>נ_28_28_52_35</v>
      </c>
      <c r="AB1195" s="293">
        <v>824.28796884770986</v>
      </c>
    </row>
    <row r="1196" spans="13:28">
      <c r="M1196" s="106">
        <v>36</v>
      </c>
      <c r="N1196" s="106" t="s">
        <v>208</v>
      </c>
      <c r="O1196" s="106">
        <v>28</v>
      </c>
      <c r="P1196" s="106">
        <v>52</v>
      </c>
      <c r="Q1196" s="106">
        <v>28</v>
      </c>
      <c r="R1196" s="106" t="str">
        <f t="shared" si="37"/>
        <v>נ_28_28_52_36</v>
      </c>
      <c r="S1196" s="293">
        <v>1365.0531376355511</v>
      </c>
      <c r="V1196" s="82">
        <v>36</v>
      </c>
      <c r="W1196" s="82" t="s">
        <v>208</v>
      </c>
      <c r="X1196" s="106">
        <v>28</v>
      </c>
      <c r="Y1196" s="82">
        <v>52</v>
      </c>
      <c r="Z1196" s="82">
        <v>28</v>
      </c>
      <c r="AA1196" s="106" t="str">
        <f t="shared" si="38"/>
        <v>נ_28_28_52_36</v>
      </c>
      <c r="AB1196" s="293">
        <v>856.5873256270645</v>
      </c>
    </row>
    <row r="1197" spans="13:28">
      <c r="M1197" s="106">
        <v>37</v>
      </c>
      <c r="N1197" s="106" t="s">
        <v>208</v>
      </c>
      <c r="O1197" s="106">
        <v>28</v>
      </c>
      <c r="P1197" s="106">
        <v>52</v>
      </c>
      <c r="Q1197" s="106">
        <v>28</v>
      </c>
      <c r="R1197" s="106" t="str">
        <f t="shared" si="37"/>
        <v>נ_28_28_52_37</v>
      </c>
      <c r="S1197" s="293">
        <v>1390.0370026174951</v>
      </c>
      <c r="V1197" s="82">
        <v>37</v>
      </c>
      <c r="W1197" s="82" t="s">
        <v>208</v>
      </c>
      <c r="X1197" s="106">
        <v>28</v>
      </c>
      <c r="Y1197" s="82">
        <v>52</v>
      </c>
      <c r="Z1197" s="82">
        <v>28</v>
      </c>
      <c r="AA1197" s="106" t="str">
        <f t="shared" si="38"/>
        <v>נ_28_28_52_37</v>
      </c>
      <c r="AB1197" s="293">
        <v>893.81063442180744</v>
      </c>
    </row>
    <row r="1198" spans="13:28">
      <c r="M1198" s="106">
        <v>38</v>
      </c>
      <c r="N1198" s="106" t="s">
        <v>208</v>
      </c>
      <c r="O1198" s="106">
        <v>28</v>
      </c>
      <c r="P1198" s="106">
        <v>52</v>
      </c>
      <c r="Q1198" s="106">
        <v>28</v>
      </c>
      <c r="R1198" s="106" t="str">
        <f t="shared" si="37"/>
        <v>נ_28_28_52_38</v>
      </c>
      <c r="S1198" s="293">
        <v>1415.0160967491067</v>
      </c>
      <c r="V1198" s="82">
        <v>38</v>
      </c>
      <c r="W1198" s="82" t="s">
        <v>208</v>
      </c>
      <c r="X1198" s="106">
        <v>28</v>
      </c>
      <c r="Y1198" s="82">
        <v>52</v>
      </c>
      <c r="Z1198" s="82">
        <v>28</v>
      </c>
      <c r="AA1198" s="106" t="str">
        <f t="shared" si="38"/>
        <v>נ_28_28_52_38</v>
      </c>
      <c r="AB1198" s="293">
        <v>915.84943230172894</v>
      </c>
    </row>
    <row r="1199" spans="13:28">
      <c r="M1199" s="106">
        <v>39</v>
      </c>
      <c r="N1199" s="106" t="s">
        <v>208</v>
      </c>
      <c r="O1199" s="106">
        <v>28</v>
      </c>
      <c r="P1199" s="106">
        <v>52</v>
      </c>
      <c r="Q1199" s="106">
        <v>28</v>
      </c>
      <c r="R1199" s="106" t="str">
        <f t="shared" si="37"/>
        <v>נ_28_28_52_39</v>
      </c>
      <c r="S1199" s="293">
        <v>1440.7726037839348</v>
      </c>
      <c r="V1199" s="82">
        <v>39</v>
      </c>
      <c r="W1199" s="82" t="s">
        <v>208</v>
      </c>
      <c r="X1199" s="106">
        <v>28</v>
      </c>
      <c r="Y1199" s="82">
        <v>52</v>
      </c>
      <c r="Z1199" s="82">
        <v>28</v>
      </c>
      <c r="AA1199" s="106" t="str">
        <f t="shared" si="38"/>
        <v>נ_28_28_52_39</v>
      </c>
      <c r="AB1199" s="293">
        <v>943.56418389702981</v>
      </c>
    </row>
    <row r="1200" spans="13:28">
      <c r="M1200" s="106">
        <v>40</v>
      </c>
      <c r="N1200" s="106" t="s">
        <v>208</v>
      </c>
      <c r="O1200" s="106">
        <v>28</v>
      </c>
      <c r="P1200" s="106">
        <v>52</v>
      </c>
      <c r="Q1200" s="106">
        <v>28</v>
      </c>
      <c r="R1200" s="106" t="str">
        <f t="shared" si="37"/>
        <v>נ_28_28_52_40</v>
      </c>
      <c r="S1200" s="293">
        <v>1467.1086722774105</v>
      </c>
      <c r="V1200" s="82">
        <v>40</v>
      </c>
      <c r="W1200" s="82" t="s">
        <v>208</v>
      </c>
      <c r="X1200" s="106">
        <v>28</v>
      </c>
      <c r="Y1200" s="82">
        <v>52</v>
      </c>
      <c r="Z1200" s="82">
        <v>28</v>
      </c>
      <c r="AA1200" s="106" t="str">
        <f t="shared" si="38"/>
        <v>נ_28_28_52_40</v>
      </c>
      <c r="AB1200" s="293">
        <v>969.04964528123105</v>
      </c>
    </row>
    <row r="1201" spans="13:28">
      <c r="M1201" s="106">
        <v>41</v>
      </c>
      <c r="N1201" s="106" t="s">
        <v>208</v>
      </c>
      <c r="O1201" s="106">
        <v>28</v>
      </c>
      <c r="P1201" s="106">
        <v>52</v>
      </c>
      <c r="Q1201" s="106">
        <v>28</v>
      </c>
      <c r="R1201" s="106" t="str">
        <f t="shared" si="37"/>
        <v>נ_28_28_52_41</v>
      </c>
      <c r="S1201" s="293">
        <v>1494.2228669778967</v>
      </c>
      <c r="V1201" s="82">
        <v>41</v>
      </c>
      <c r="W1201" s="82" t="s">
        <v>208</v>
      </c>
      <c r="X1201" s="106">
        <v>28</v>
      </c>
      <c r="Y1201" s="82">
        <v>52</v>
      </c>
      <c r="Z1201" s="82">
        <v>28</v>
      </c>
      <c r="AA1201" s="106" t="str">
        <f t="shared" si="38"/>
        <v>נ_28_28_52_41</v>
      </c>
      <c r="AB1201" s="293">
        <v>993.02290170328797</v>
      </c>
    </row>
    <row r="1202" spans="13:28">
      <c r="M1202" s="106">
        <v>42</v>
      </c>
      <c r="N1202" s="106" t="s">
        <v>208</v>
      </c>
      <c r="O1202" s="106">
        <v>28</v>
      </c>
      <c r="P1202" s="106">
        <v>52</v>
      </c>
      <c r="Q1202" s="106">
        <v>28</v>
      </c>
      <c r="R1202" s="106" t="str">
        <f t="shared" si="37"/>
        <v>נ_28_28_52_42</v>
      </c>
      <c r="S1202" s="293">
        <v>1522.3041374723136</v>
      </c>
      <c r="V1202" s="82">
        <v>42</v>
      </c>
      <c r="W1202" s="82" t="s">
        <v>208</v>
      </c>
      <c r="X1202" s="106">
        <v>28</v>
      </c>
      <c r="Y1202" s="82">
        <v>52</v>
      </c>
      <c r="Z1202" s="82">
        <v>28</v>
      </c>
      <c r="AA1202" s="106" t="str">
        <f t="shared" si="38"/>
        <v>נ_28_28_52_42</v>
      </c>
      <c r="AB1202" s="293">
        <v>994.63837552748066</v>
      </c>
    </row>
    <row r="1203" spans="13:28">
      <c r="M1203" s="106">
        <v>43</v>
      </c>
      <c r="N1203" s="106" t="s">
        <v>208</v>
      </c>
      <c r="O1203" s="106">
        <v>28</v>
      </c>
      <c r="P1203" s="106">
        <v>52</v>
      </c>
      <c r="Q1203" s="106">
        <v>28</v>
      </c>
      <c r="R1203" s="106" t="str">
        <f t="shared" si="37"/>
        <v>נ_28_28_52_43</v>
      </c>
      <c r="S1203" s="293">
        <v>1552.7499030184051</v>
      </c>
      <c r="V1203" s="82">
        <v>43</v>
      </c>
      <c r="W1203" s="82" t="s">
        <v>208</v>
      </c>
      <c r="X1203" s="106">
        <v>28</v>
      </c>
      <c r="Y1203" s="82">
        <v>52</v>
      </c>
      <c r="Z1203" s="82">
        <v>28</v>
      </c>
      <c r="AA1203" s="106" t="str">
        <f t="shared" si="38"/>
        <v>נ_28_28_52_43</v>
      </c>
      <c r="AB1203" s="293">
        <v>1029.0117197303521</v>
      </c>
    </row>
    <row r="1204" spans="13:28">
      <c r="M1204" s="106">
        <v>44</v>
      </c>
      <c r="N1204" s="106" t="s">
        <v>208</v>
      </c>
      <c r="O1204" s="106">
        <v>28</v>
      </c>
      <c r="P1204" s="106">
        <v>52</v>
      </c>
      <c r="Q1204" s="106">
        <v>28</v>
      </c>
      <c r="R1204" s="106" t="str">
        <f t="shared" si="37"/>
        <v>נ_28_28_52_44</v>
      </c>
      <c r="S1204" s="293">
        <v>1583.9615564683295</v>
      </c>
      <c r="V1204" s="82">
        <v>44</v>
      </c>
      <c r="W1204" s="82" t="s">
        <v>208</v>
      </c>
      <c r="X1204" s="106">
        <v>28</v>
      </c>
      <c r="Y1204" s="82">
        <v>52</v>
      </c>
      <c r="Z1204" s="82">
        <v>28</v>
      </c>
      <c r="AA1204" s="106" t="str">
        <f t="shared" si="38"/>
        <v>נ_28_28_52_44</v>
      </c>
      <c r="AB1204" s="293">
        <v>1064.4752380179614</v>
      </c>
    </row>
    <row r="1205" spans="13:28">
      <c r="M1205" s="106">
        <v>45</v>
      </c>
      <c r="N1205" s="106" t="s">
        <v>208</v>
      </c>
      <c r="O1205" s="106">
        <v>28</v>
      </c>
      <c r="P1205" s="106">
        <v>52</v>
      </c>
      <c r="Q1205" s="106">
        <v>28</v>
      </c>
      <c r="R1205" s="106" t="str">
        <f t="shared" si="37"/>
        <v>נ_28_28_52_45</v>
      </c>
      <c r="S1205" s="293">
        <v>1615.9965384116945</v>
      </c>
      <c r="V1205" s="82">
        <v>45</v>
      </c>
      <c r="W1205" s="82" t="s">
        <v>208</v>
      </c>
      <c r="X1205" s="106">
        <v>28</v>
      </c>
      <c r="Y1205" s="82">
        <v>52</v>
      </c>
      <c r="Z1205" s="82">
        <v>28</v>
      </c>
      <c r="AA1205" s="106" t="str">
        <f t="shared" si="38"/>
        <v>נ_28_28_52_45</v>
      </c>
      <c r="AB1205" s="293">
        <v>1097.3084975066872</v>
      </c>
    </row>
    <row r="1206" spans="13:28">
      <c r="M1206" s="106">
        <v>46</v>
      </c>
      <c r="N1206" s="106" t="s">
        <v>208</v>
      </c>
      <c r="O1206" s="106">
        <v>28</v>
      </c>
      <c r="P1206" s="106">
        <v>52</v>
      </c>
      <c r="Q1206" s="106">
        <v>28</v>
      </c>
      <c r="R1206" s="106" t="str">
        <f t="shared" si="37"/>
        <v>נ_28_28_52_46</v>
      </c>
      <c r="S1206" s="293">
        <v>1649.1572838511177</v>
      </c>
      <c r="V1206" s="82">
        <v>46</v>
      </c>
      <c r="W1206" s="82" t="s">
        <v>208</v>
      </c>
      <c r="X1206" s="106">
        <v>28</v>
      </c>
      <c r="Y1206" s="82">
        <v>52</v>
      </c>
      <c r="Z1206" s="82">
        <v>28</v>
      </c>
      <c r="AA1206" s="106" t="str">
        <f t="shared" si="38"/>
        <v>נ_28_28_52_46</v>
      </c>
      <c r="AB1206" s="293">
        <v>1164.8544852937964</v>
      </c>
    </row>
    <row r="1207" spans="13:28">
      <c r="M1207" s="106">
        <v>47</v>
      </c>
      <c r="N1207" s="106" t="s">
        <v>208</v>
      </c>
      <c r="O1207" s="106">
        <v>28</v>
      </c>
      <c r="P1207" s="106">
        <v>52</v>
      </c>
      <c r="Q1207" s="106">
        <v>28</v>
      </c>
      <c r="R1207" s="106" t="str">
        <f t="shared" si="37"/>
        <v>נ_28_28_52_47</v>
      </c>
      <c r="S1207" s="293">
        <v>1681.3786147367855</v>
      </c>
      <c r="V1207" s="82">
        <v>47</v>
      </c>
      <c r="W1207" s="82" t="s">
        <v>208</v>
      </c>
      <c r="X1207" s="106">
        <v>28</v>
      </c>
      <c r="Y1207" s="82">
        <v>52</v>
      </c>
      <c r="Z1207" s="82">
        <v>28</v>
      </c>
      <c r="AA1207" s="106" t="str">
        <f t="shared" si="38"/>
        <v>נ_28_28_52_47</v>
      </c>
      <c r="AB1207" s="293">
        <v>1235.5598958320161</v>
      </c>
    </row>
    <row r="1208" spans="13:28">
      <c r="M1208" s="106">
        <v>48</v>
      </c>
      <c r="N1208" s="106" t="s">
        <v>208</v>
      </c>
      <c r="O1208" s="106">
        <v>28</v>
      </c>
      <c r="P1208" s="106">
        <v>52</v>
      </c>
      <c r="Q1208" s="106">
        <v>28</v>
      </c>
      <c r="R1208" s="106" t="str">
        <f t="shared" si="37"/>
        <v>נ_28_28_52_48</v>
      </c>
      <c r="S1208" s="293">
        <v>1712.3373616946167</v>
      </c>
      <c r="V1208" s="82">
        <v>48</v>
      </c>
      <c r="W1208" s="82" t="s">
        <v>208</v>
      </c>
      <c r="X1208" s="106">
        <v>28</v>
      </c>
      <c r="Y1208" s="82">
        <v>52</v>
      </c>
      <c r="Z1208" s="82">
        <v>28</v>
      </c>
      <c r="AA1208" s="106" t="str">
        <f t="shared" si="38"/>
        <v>נ_28_28_52_48</v>
      </c>
      <c r="AB1208" s="293">
        <v>1263.8387649662175</v>
      </c>
    </row>
    <row r="1209" spans="13:28">
      <c r="M1209" s="106">
        <v>49</v>
      </c>
      <c r="N1209" s="106" t="s">
        <v>208</v>
      </c>
      <c r="O1209" s="106">
        <v>28</v>
      </c>
      <c r="P1209" s="106">
        <v>52</v>
      </c>
      <c r="Q1209" s="106">
        <v>28</v>
      </c>
      <c r="R1209" s="106" t="str">
        <f t="shared" si="37"/>
        <v>נ_28_28_52_49</v>
      </c>
      <c r="S1209" s="293">
        <v>1744.8600107512584</v>
      </c>
      <c r="V1209" s="82">
        <v>49</v>
      </c>
      <c r="W1209" s="82" t="s">
        <v>208</v>
      </c>
      <c r="X1209" s="106">
        <v>28</v>
      </c>
      <c r="Y1209" s="82">
        <v>52</v>
      </c>
      <c r="Z1209" s="82">
        <v>28</v>
      </c>
      <c r="AA1209" s="106" t="str">
        <f t="shared" si="38"/>
        <v>נ_28_28_52_49</v>
      </c>
      <c r="AB1209" s="293">
        <v>1276.4832588474339</v>
      </c>
    </row>
    <row r="1210" spans="13:28">
      <c r="M1210" s="106">
        <v>50</v>
      </c>
      <c r="N1210" s="106" t="s">
        <v>208</v>
      </c>
      <c r="O1210" s="106">
        <v>28</v>
      </c>
      <c r="P1210" s="106">
        <v>52</v>
      </c>
      <c r="Q1210" s="106">
        <v>28</v>
      </c>
      <c r="R1210" s="106" t="str">
        <f t="shared" si="37"/>
        <v>נ_28_28_52_50</v>
      </c>
      <c r="S1210" s="293">
        <v>1780.3990675024475</v>
      </c>
      <c r="V1210" s="82">
        <v>50</v>
      </c>
      <c r="W1210" s="82" t="s">
        <v>208</v>
      </c>
      <c r="X1210" s="106">
        <v>28</v>
      </c>
      <c r="Y1210" s="82">
        <v>52</v>
      </c>
      <c r="Z1210" s="82">
        <v>28</v>
      </c>
      <c r="AA1210" s="106" t="str">
        <f t="shared" si="38"/>
        <v>נ_28_28_52_50</v>
      </c>
      <c r="AB1210" s="293">
        <v>1299.4073424455523</v>
      </c>
    </row>
    <row r="1211" spans="13:28">
      <c r="M1211" s="106">
        <v>51</v>
      </c>
      <c r="N1211" s="106" t="s">
        <v>208</v>
      </c>
      <c r="O1211" s="106">
        <v>28</v>
      </c>
      <c r="P1211" s="106">
        <v>52</v>
      </c>
      <c r="Q1211" s="106">
        <v>28</v>
      </c>
      <c r="R1211" s="106" t="str">
        <f t="shared" si="37"/>
        <v>נ_28_28_52_51</v>
      </c>
      <c r="S1211" s="293">
        <v>1818.7354338678424</v>
      </c>
      <c r="V1211" s="82">
        <v>51</v>
      </c>
      <c r="W1211" s="82" t="s">
        <v>208</v>
      </c>
      <c r="X1211" s="106">
        <v>28</v>
      </c>
      <c r="Y1211" s="82">
        <v>52</v>
      </c>
      <c r="Z1211" s="82">
        <v>28</v>
      </c>
      <c r="AA1211" s="106" t="str">
        <f t="shared" si="38"/>
        <v>נ_28_28_52_51</v>
      </c>
      <c r="AB1211" s="293">
        <v>1303.1905044650373</v>
      </c>
    </row>
    <row r="1212" spans="13:28">
      <c r="M1212" s="106">
        <v>52</v>
      </c>
      <c r="N1212" s="106" t="s">
        <v>208</v>
      </c>
      <c r="O1212" s="106">
        <v>28</v>
      </c>
      <c r="P1212" s="106">
        <v>52</v>
      </c>
      <c r="Q1212" s="106">
        <v>28</v>
      </c>
      <c r="R1212" s="106" t="str">
        <f t="shared" si="37"/>
        <v>נ_28_28_52_52</v>
      </c>
      <c r="S1212" s="293">
        <v>1862.0171566627764</v>
      </c>
      <c r="V1212" s="82">
        <v>52</v>
      </c>
      <c r="W1212" s="82" t="s">
        <v>208</v>
      </c>
      <c r="X1212" s="106">
        <v>28</v>
      </c>
      <c r="Y1212" s="82">
        <v>52</v>
      </c>
      <c r="Z1212" s="82">
        <v>28</v>
      </c>
      <c r="AA1212" s="106" t="str">
        <f t="shared" si="38"/>
        <v>נ_28_28_52_52</v>
      </c>
      <c r="AB1212" s="293">
        <v>1359.712427985703</v>
      </c>
    </row>
    <row r="1213" spans="13:28">
      <c r="M1213" s="106">
        <v>53</v>
      </c>
      <c r="N1213" s="106" t="s">
        <v>208</v>
      </c>
      <c r="O1213" s="106">
        <v>28</v>
      </c>
      <c r="P1213" s="106">
        <v>52</v>
      </c>
      <c r="Q1213" s="106">
        <v>28</v>
      </c>
      <c r="R1213" s="106" t="str">
        <f t="shared" si="37"/>
        <v>נ_28_28_52_53</v>
      </c>
      <c r="S1213" s="293">
        <v>1906.7401648661528</v>
      </c>
      <c r="V1213" s="82">
        <v>53</v>
      </c>
      <c r="W1213" s="82" t="s">
        <v>208</v>
      </c>
      <c r="X1213" s="106">
        <v>28</v>
      </c>
      <c r="Y1213" s="82">
        <v>52</v>
      </c>
      <c r="Z1213" s="82">
        <v>28</v>
      </c>
      <c r="AA1213" s="106" t="str">
        <f t="shared" si="38"/>
        <v>נ_28_28_52_53</v>
      </c>
      <c r="AB1213" s="293">
        <v>1413.906760096821</v>
      </c>
    </row>
    <row r="1214" spans="13:28">
      <c r="M1214" s="106">
        <v>54</v>
      </c>
      <c r="N1214" s="106" t="s">
        <v>208</v>
      </c>
      <c r="O1214" s="106">
        <v>28</v>
      </c>
      <c r="P1214" s="106">
        <v>52</v>
      </c>
      <c r="Q1214" s="106">
        <v>28</v>
      </c>
      <c r="R1214" s="106" t="str">
        <f t="shared" si="37"/>
        <v>נ_28_28_52_54</v>
      </c>
      <c r="S1214" s="293">
        <v>1953.5035287384219</v>
      </c>
      <c r="V1214" s="82">
        <v>54</v>
      </c>
      <c r="W1214" s="82" t="s">
        <v>208</v>
      </c>
      <c r="X1214" s="106">
        <v>28</v>
      </c>
      <c r="Y1214" s="82">
        <v>52</v>
      </c>
      <c r="Z1214" s="82">
        <v>28</v>
      </c>
      <c r="AA1214" s="106" t="str">
        <f t="shared" si="38"/>
        <v>נ_28_28_52_54</v>
      </c>
      <c r="AB1214" s="293">
        <v>1464.8521224375477</v>
      </c>
    </row>
    <row r="1215" spans="13:28">
      <c r="M1215" s="106">
        <v>55</v>
      </c>
      <c r="N1215" s="106" t="s">
        <v>208</v>
      </c>
      <c r="O1215" s="106">
        <v>28</v>
      </c>
      <c r="P1215" s="106">
        <v>52</v>
      </c>
      <c r="Q1215" s="106">
        <v>28</v>
      </c>
      <c r="R1215" s="106" t="str">
        <f t="shared" si="37"/>
        <v>נ_28_28_52_55</v>
      </c>
      <c r="S1215" s="293">
        <v>2003.1929039224447</v>
      </c>
      <c r="V1215" s="82">
        <v>55</v>
      </c>
      <c r="W1215" s="82" t="s">
        <v>208</v>
      </c>
      <c r="X1215" s="106">
        <v>28</v>
      </c>
      <c r="Y1215" s="82">
        <v>52</v>
      </c>
      <c r="Z1215" s="82">
        <v>28</v>
      </c>
      <c r="AA1215" s="106" t="str">
        <f t="shared" si="38"/>
        <v>נ_28_28_52_55</v>
      </c>
      <c r="AB1215" s="293">
        <v>1573.3898546576013</v>
      </c>
    </row>
    <row r="1216" spans="13:28">
      <c r="M1216" s="106">
        <v>56</v>
      </c>
      <c r="N1216" s="106" t="s">
        <v>208</v>
      </c>
      <c r="O1216" s="106">
        <v>28</v>
      </c>
      <c r="P1216" s="106">
        <v>52</v>
      </c>
      <c r="Q1216" s="106">
        <v>28</v>
      </c>
      <c r="R1216" s="106" t="str">
        <f t="shared" si="37"/>
        <v>נ_28_28_52_56</v>
      </c>
      <c r="S1216" s="293">
        <v>2050.5263269167026</v>
      </c>
      <c r="V1216" s="82">
        <v>56</v>
      </c>
      <c r="W1216" s="82" t="s">
        <v>208</v>
      </c>
      <c r="X1216" s="106">
        <v>28</v>
      </c>
      <c r="Y1216" s="82">
        <v>52</v>
      </c>
      <c r="Z1216" s="82">
        <v>28</v>
      </c>
      <c r="AA1216" s="106" t="str">
        <f t="shared" si="38"/>
        <v>נ_28_28_52_56</v>
      </c>
      <c r="AB1216" s="293">
        <v>1644.025332047238</v>
      </c>
    </row>
    <row r="1217" spans="13:28">
      <c r="M1217" s="106">
        <v>57</v>
      </c>
      <c r="N1217" s="106" t="s">
        <v>208</v>
      </c>
      <c r="O1217" s="106">
        <v>28</v>
      </c>
      <c r="P1217" s="106">
        <v>52</v>
      </c>
      <c r="Q1217" s="106">
        <v>28</v>
      </c>
      <c r="R1217" s="106" t="str">
        <f t="shared" si="37"/>
        <v>נ_28_28_52_57</v>
      </c>
      <c r="S1217" s="293">
        <v>2099.3097476764401</v>
      </c>
      <c r="V1217" s="82">
        <v>57</v>
      </c>
      <c r="W1217" s="82" t="s">
        <v>208</v>
      </c>
      <c r="X1217" s="106">
        <v>28</v>
      </c>
      <c r="Y1217" s="82">
        <v>52</v>
      </c>
      <c r="Z1217" s="82">
        <v>28</v>
      </c>
      <c r="AA1217" s="106" t="str">
        <f t="shared" si="38"/>
        <v>נ_28_28_52_57</v>
      </c>
      <c r="AB1217" s="293">
        <v>1795.8153921579069</v>
      </c>
    </row>
    <row r="1218" spans="13:28">
      <c r="M1218" s="106">
        <v>58</v>
      </c>
      <c r="N1218" s="106" t="s">
        <v>208</v>
      </c>
      <c r="O1218" s="106">
        <v>28</v>
      </c>
      <c r="P1218" s="106">
        <v>52</v>
      </c>
      <c r="Q1218" s="106">
        <v>28</v>
      </c>
      <c r="R1218" s="106" t="str">
        <f t="shared" si="37"/>
        <v>נ_28_28_52_58</v>
      </c>
      <c r="S1218" s="293">
        <v>2139.804577633015</v>
      </c>
      <c r="V1218" s="82">
        <v>58</v>
      </c>
      <c r="W1218" s="82" t="s">
        <v>208</v>
      </c>
      <c r="X1218" s="106">
        <v>28</v>
      </c>
      <c r="Y1218" s="82">
        <v>52</v>
      </c>
      <c r="Z1218" s="82">
        <v>28</v>
      </c>
      <c r="AA1218" s="106" t="str">
        <f t="shared" si="38"/>
        <v>נ_28_28_52_58</v>
      </c>
      <c r="AB1218" s="293">
        <v>1941.9194113633816</v>
      </c>
    </row>
    <row r="1219" spans="13:28">
      <c r="M1219" s="106">
        <v>59</v>
      </c>
      <c r="N1219" s="106" t="s">
        <v>208</v>
      </c>
      <c r="O1219" s="106">
        <v>28</v>
      </c>
      <c r="P1219" s="106">
        <v>52</v>
      </c>
      <c r="Q1219" s="106">
        <v>28</v>
      </c>
      <c r="R1219" s="106" t="str">
        <f t="shared" si="37"/>
        <v>נ_28_28_52_59</v>
      </c>
      <c r="S1219" s="293">
        <v>2169.9226034443018</v>
      </c>
      <c r="V1219" s="82">
        <v>59</v>
      </c>
      <c r="W1219" s="82" t="s">
        <v>208</v>
      </c>
      <c r="X1219" s="106">
        <v>28</v>
      </c>
      <c r="Y1219" s="82">
        <v>52</v>
      </c>
      <c r="Z1219" s="82">
        <v>28</v>
      </c>
      <c r="AA1219" s="106" t="str">
        <f t="shared" si="38"/>
        <v>נ_28_28_52_59</v>
      </c>
      <c r="AB1219" s="293">
        <v>1910.1530633100167</v>
      </c>
    </row>
    <row r="1220" spans="13:28">
      <c r="M1220" s="106">
        <v>60</v>
      </c>
      <c r="N1220" s="106" t="s">
        <v>208</v>
      </c>
      <c r="O1220" s="106">
        <v>28</v>
      </c>
      <c r="P1220" s="106">
        <v>52</v>
      </c>
      <c r="Q1220" s="106">
        <v>28</v>
      </c>
      <c r="R1220" s="106" t="str">
        <f t="shared" si="37"/>
        <v>נ_28_28_52_60</v>
      </c>
      <c r="S1220" s="293">
        <v>2213.8036682871157</v>
      </c>
      <c r="V1220" s="82">
        <v>60</v>
      </c>
      <c r="W1220" s="82" t="s">
        <v>208</v>
      </c>
      <c r="X1220" s="106">
        <v>28</v>
      </c>
      <c r="Y1220" s="82">
        <v>52</v>
      </c>
      <c r="Z1220" s="82">
        <v>28</v>
      </c>
      <c r="AA1220" s="106" t="str">
        <f t="shared" si="38"/>
        <v>נ_28_28_52_60</v>
      </c>
      <c r="AB1220" s="293">
        <v>2015.8622318574373</v>
      </c>
    </row>
    <row r="1221" spans="13:28">
      <c r="M1221" s="106">
        <v>61</v>
      </c>
      <c r="N1221" s="106" t="s">
        <v>208</v>
      </c>
      <c r="O1221" s="106">
        <v>28</v>
      </c>
      <c r="P1221" s="106">
        <v>52</v>
      </c>
      <c r="Q1221" s="106">
        <v>28</v>
      </c>
      <c r="R1221" s="106" t="str">
        <f t="shared" si="37"/>
        <v>נ_28_28_52_61</v>
      </c>
      <c r="S1221" s="293">
        <v>2253.0473921854259</v>
      </c>
      <c r="V1221" s="82">
        <v>61</v>
      </c>
      <c r="W1221" s="82" t="s">
        <v>208</v>
      </c>
      <c r="X1221" s="106">
        <v>28</v>
      </c>
      <c r="Y1221" s="82">
        <v>52</v>
      </c>
      <c r="Z1221" s="82">
        <v>28</v>
      </c>
      <c r="AA1221" s="106" t="str">
        <f t="shared" si="38"/>
        <v>נ_28_28_52_61</v>
      </c>
      <c r="AB1221" s="293">
        <v>2086.0550283112752</v>
      </c>
    </row>
    <row r="1222" spans="13:28">
      <c r="M1222" s="106">
        <v>62</v>
      </c>
      <c r="N1222" s="106" t="s">
        <v>208</v>
      </c>
      <c r="O1222" s="106">
        <v>28</v>
      </c>
      <c r="P1222" s="106">
        <v>52</v>
      </c>
      <c r="Q1222" s="106">
        <v>28</v>
      </c>
      <c r="R1222" s="106" t="str">
        <f t="shared" ref="R1222:R1285" si="39">N1222&amp;"_"&amp;O1222&amp;"_"&amp;Q1222&amp;"_"&amp;P1222&amp;"_"&amp;M1222</f>
        <v>נ_28_28_52_62</v>
      </c>
      <c r="S1222" s="293">
        <v>2292.8512893329162</v>
      </c>
      <c r="V1222" s="82">
        <v>62</v>
      </c>
      <c r="W1222" s="82" t="s">
        <v>208</v>
      </c>
      <c r="X1222" s="106">
        <v>28</v>
      </c>
      <c r="Y1222" s="82">
        <v>52</v>
      </c>
      <c r="Z1222" s="82">
        <v>28</v>
      </c>
      <c r="AA1222" s="106" t="str">
        <f t="shared" si="38"/>
        <v>נ_28_28_52_62</v>
      </c>
      <c r="AB1222" s="293">
        <v>2146.5096465561974</v>
      </c>
    </row>
    <row r="1223" spans="13:28">
      <c r="M1223" s="106">
        <v>63</v>
      </c>
      <c r="N1223" s="106" t="s">
        <v>208</v>
      </c>
      <c r="O1223" s="106">
        <v>28</v>
      </c>
      <c r="P1223" s="106">
        <v>52</v>
      </c>
      <c r="Q1223" s="106">
        <v>28</v>
      </c>
      <c r="R1223" s="106" t="str">
        <f t="shared" si="39"/>
        <v>נ_28_28_52_63</v>
      </c>
      <c r="S1223" s="293">
        <v>2336.4716401012734</v>
      </c>
      <c r="V1223" s="82">
        <v>63</v>
      </c>
      <c r="W1223" s="82" t="s">
        <v>208</v>
      </c>
      <c r="X1223" s="106">
        <v>28</v>
      </c>
      <c r="Y1223" s="82">
        <v>52</v>
      </c>
      <c r="Z1223" s="82">
        <v>28</v>
      </c>
      <c r="AA1223" s="106" t="str">
        <f t="shared" ref="AA1223:AA1286" si="40">W1223&amp;"_"&amp;X1223&amp;"_"&amp;Z1223&amp;"_"&amp;Y1223&amp;"_"&amp;V1223</f>
        <v>נ_28_28_52_63</v>
      </c>
      <c r="AB1223" s="293">
        <v>2176.1461574925675</v>
      </c>
    </row>
    <row r="1224" spans="13:28">
      <c r="M1224" s="106">
        <v>64</v>
      </c>
      <c r="N1224" s="106" t="s">
        <v>208</v>
      </c>
      <c r="O1224" s="106">
        <v>28</v>
      </c>
      <c r="P1224" s="106">
        <v>52</v>
      </c>
      <c r="Q1224" s="106">
        <v>28</v>
      </c>
      <c r="R1224" s="106" t="str">
        <f t="shared" si="39"/>
        <v>נ_28_28_52_64</v>
      </c>
      <c r="S1224" s="293">
        <v>2398.8495870232618</v>
      </c>
      <c r="V1224" s="82">
        <v>64</v>
      </c>
      <c r="W1224" s="82" t="s">
        <v>208</v>
      </c>
      <c r="X1224" s="106">
        <v>28</v>
      </c>
      <c r="Y1224" s="82">
        <v>52</v>
      </c>
      <c r="Z1224" s="82">
        <v>28</v>
      </c>
      <c r="AA1224" s="106" t="str">
        <f t="shared" si="40"/>
        <v>נ_28_28_52_64</v>
      </c>
      <c r="AB1224" s="293">
        <v>2250.5555431278804</v>
      </c>
    </row>
    <row r="1225" spans="13:28">
      <c r="M1225" s="106">
        <v>65</v>
      </c>
      <c r="N1225" s="106" t="s">
        <v>208</v>
      </c>
      <c r="O1225" s="106">
        <v>28</v>
      </c>
      <c r="P1225" s="106">
        <v>52</v>
      </c>
      <c r="Q1225" s="106">
        <v>28</v>
      </c>
      <c r="R1225" s="106" t="str">
        <f t="shared" si="39"/>
        <v>נ_28_28_52_65</v>
      </c>
      <c r="S1225" s="293">
        <v>2485.026051437163</v>
      </c>
      <c r="V1225" s="82">
        <v>65</v>
      </c>
      <c r="W1225" s="82" t="s">
        <v>208</v>
      </c>
      <c r="X1225" s="106">
        <v>28</v>
      </c>
      <c r="Y1225" s="82">
        <v>52</v>
      </c>
      <c r="Z1225" s="82">
        <v>28</v>
      </c>
      <c r="AA1225" s="106" t="str">
        <f t="shared" si="40"/>
        <v>נ_28_28_52_65</v>
      </c>
      <c r="AB1225" s="293">
        <v>2846.4428677855453</v>
      </c>
    </row>
    <row r="1226" spans="13:28">
      <c r="M1226" s="106">
        <v>66</v>
      </c>
      <c r="N1226" s="106" t="s">
        <v>208</v>
      </c>
      <c r="O1226" s="106">
        <v>28</v>
      </c>
      <c r="P1226" s="106">
        <v>52</v>
      </c>
      <c r="Q1226" s="106">
        <v>28</v>
      </c>
      <c r="R1226" s="106" t="str">
        <f t="shared" si="39"/>
        <v>נ_28_28_52_66</v>
      </c>
      <c r="S1226" s="293">
        <v>2132.7105977705446</v>
      </c>
      <c r="V1226" s="82">
        <v>66</v>
      </c>
      <c r="W1226" s="82" t="s">
        <v>208</v>
      </c>
      <c r="X1226" s="106">
        <v>28</v>
      </c>
      <c r="Y1226" s="82">
        <v>52</v>
      </c>
      <c r="Z1226" s="82">
        <v>28</v>
      </c>
      <c r="AA1226" s="106" t="str">
        <f t="shared" si="40"/>
        <v>נ_28_28_52_66</v>
      </c>
      <c r="AB1226" s="293">
        <v>2148.0380866662258</v>
      </c>
    </row>
    <row r="1227" spans="13:28">
      <c r="M1227" s="106">
        <v>20</v>
      </c>
      <c r="N1227" s="106" t="s">
        <v>207</v>
      </c>
      <c r="O1227" s="106">
        <v>28</v>
      </c>
      <c r="P1227" s="106">
        <v>104</v>
      </c>
      <c r="Q1227" s="106">
        <v>28</v>
      </c>
      <c r="R1227" s="106" t="str">
        <f t="shared" si="39"/>
        <v>ז_28_28_104_20</v>
      </c>
      <c r="S1227" s="293">
        <v>1327.970408529229</v>
      </c>
      <c r="V1227" s="82">
        <v>20</v>
      </c>
      <c r="W1227" s="82" t="s">
        <v>207</v>
      </c>
      <c r="X1227" s="106">
        <v>28</v>
      </c>
      <c r="Y1227" s="82">
        <v>104</v>
      </c>
      <c r="Z1227" s="82">
        <v>28</v>
      </c>
      <c r="AA1227" s="106" t="str">
        <f t="shared" si="40"/>
        <v>ז_28_28_104_20</v>
      </c>
      <c r="AB1227" s="293">
        <v>170.18169777815862</v>
      </c>
    </row>
    <row r="1228" spans="13:28">
      <c r="M1228" s="106">
        <v>21</v>
      </c>
      <c r="N1228" s="106" t="s">
        <v>207</v>
      </c>
      <c r="O1228" s="106">
        <v>28</v>
      </c>
      <c r="P1228" s="106">
        <v>104</v>
      </c>
      <c r="Q1228" s="106">
        <v>28</v>
      </c>
      <c r="R1228" s="106" t="str">
        <f t="shared" si="39"/>
        <v>ז_28_28_104_21</v>
      </c>
      <c r="S1228" s="293">
        <v>1371.0177155212148</v>
      </c>
      <c r="V1228" s="82">
        <v>21</v>
      </c>
      <c r="W1228" s="82" t="s">
        <v>207</v>
      </c>
      <c r="X1228" s="106">
        <v>28</v>
      </c>
      <c r="Y1228" s="82">
        <v>104</v>
      </c>
      <c r="Z1228" s="82">
        <v>28</v>
      </c>
      <c r="AA1228" s="106" t="str">
        <f t="shared" si="40"/>
        <v>ז_28_28_104_21</v>
      </c>
      <c r="AB1228" s="293">
        <v>170.18169777815862</v>
      </c>
    </row>
    <row r="1229" spans="13:28">
      <c r="M1229" s="106">
        <v>22</v>
      </c>
      <c r="N1229" s="106" t="s">
        <v>207</v>
      </c>
      <c r="O1229" s="106">
        <v>28</v>
      </c>
      <c r="P1229" s="106">
        <v>104</v>
      </c>
      <c r="Q1229" s="106">
        <v>28</v>
      </c>
      <c r="R1229" s="106" t="str">
        <f t="shared" si="39"/>
        <v>ז_28_28_104_22</v>
      </c>
      <c r="S1229" s="293">
        <v>1416.2062445665254</v>
      </c>
      <c r="V1229" s="82">
        <v>22</v>
      </c>
      <c r="W1229" s="82" t="s">
        <v>207</v>
      </c>
      <c r="X1229" s="106">
        <v>28</v>
      </c>
      <c r="Y1229" s="82">
        <v>104</v>
      </c>
      <c r="Z1229" s="82">
        <v>28</v>
      </c>
      <c r="AA1229" s="106" t="str">
        <f t="shared" si="40"/>
        <v>ז_28_28_104_22</v>
      </c>
      <c r="AB1229" s="293">
        <v>206.69583267252534</v>
      </c>
    </row>
    <row r="1230" spans="13:28">
      <c r="M1230" s="106">
        <v>23</v>
      </c>
      <c r="N1230" s="106" t="s">
        <v>207</v>
      </c>
      <c r="O1230" s="106">
        <v>28</v>
      </c>
      <c r="P1230" s="106">
        <v>104</v>
      </c>
      <c r="Q1230" s="106">
        <v>28</v>
      </c>
      <c r="R1230" s="106" t="str">
        <f t="shared" si="39"/>
        <v>ז_28_28_104_23</v>
      </c>
      <c r="S1230" s="293">
        <v>1462.3045915965079</v>
      </c>
      <c r="V1230" s="82">
        <v>23</v>
      </c>
      <c r="W1230" s="82" t="s">
        <v>207</v>
      </c>
      <c r="X1230" s="106">
        <v>28</v>
      </c>
      <c r="Y1230" s="82">
        <v>104</v>
      </c>
      <c r="Z1230" s="82">
        <v>28</v>
      </c>
      <c r="AA1230" s="106" t="str">
        <f t="shared" si="40"/>
        <v>ז_28_28_104_23</v>
      </c>
      <c r="AB1230" s="293">
        <v>267.15668827424696</v>
      </c>
    </row>
    <row r="1231" spans="13:28">
      <c r="M1231" s="106">
        <v>24</v>
      </c>
      <c r="N1231" s="106" t="s">
        <v>207</v>
      </c>
      <c r="O1231" s="106">
        <v>28</v>
      </c>
      <c r="P1231" s="106">
        <v>104</v>
      </c>
      <c r="Q1231" s="106">
        <v>28</v>
      </c>
      <c r="R1231" s="106" t="str">
        <f t="shared" si="39"/>
        <v>ז_28_28_104_24</v>
      </c>
      <c r="S1231" s="293">
        <v>1508.4690241775136</v>
      </c>
      <c r="V1231" s="82">
        <v>24</v>
      </c>
      <c r="W1231" s="82" t="s">
        <v>207</v>
      </c>
      <c r="X1231" s="106">
        <v>28</v>
      </c>
      <c r="Y1231" s="82">
        <v>104</v>
      </c>
      <c r="Z1231" s="82">
        <v>28</v>
      </c>
      <c r="AA1231" s="106" t="str">
        <f t="shared" si="40"/>
        <v>ז_28_28_104_24</v>
      </c>
      <c r="AB1231" s="293">
        <v>356.03244275587531</v>
      </c>
    </row>
    <row r="1232" spans="13:28">
      <c r="M1232" s="106">
        <v>25</v>
      </c>
      <c r="N1232" s="106" t="s">
        <v>207</v>
      </c>
      <c r="O1232" s="106">
        <v>28</v>
      </c>
      <c r="P1232" s="106">
        <v>104</v>
      </c>
      <c r="Q1232" s="106">
        <v>28</v>
      </c>
      <c r="R1232" s="106" t="str">
        <f t="shared" si="39"/>
        <v>ז_28_28_104_25</v>
      </c>
      <c r="S1232" s="293">
        <v>1553.6162735305188</v>
      </c>
      <c r="V1232" s="82">
        <v>25</v>
      </c>
      <c r="W1232" s="82" t="s">
        <v>207</v>
      </c>
      <c r="X1232" s="106">
        <v>28</v>
      </c>
      <c r="Y1232" s="82">
        <v>104</v>
      </c>
      <c r="Z1232" s="82">
        <v>28</v>
      </c>
      <c r="AA1232" s="106" t="str">
        <f t="shared" si="40"/>
        <v>ז_28_28_104_25</v>
      </c>
      <c r="AB1232" s="293">
        <v>436.66938637896828</v>
      </c>
    </row>
    <row r="1233" spans="13:28">
      <c r="M1233" s="106">
        <v>26</v>
      </c>
      <c r="N1233" s="106" t="s">
        <v>207</v>
      </c>
      <c r="O1233" s="106">
        <v>28</v>
      </c>
      <c r="P1233" s="106">
        <v>104</v>
      </c>
      <c r="Q1233" s="106">
        <v>28</v>
      </c>
      <c r="R1233" s="106" t="str">
        <f t="shared" si="39"/>
        <v>ז_28_28_104_26</v>
      </c>
      <c r="S1233" s="293">
        <v>1598.017284762642</v>
      </c>
      <c r="V1233" s="82">
        <v>26</v>
      </c>
      <c r="W1233" s="82" t="s">
        <v>207</v>
      </c>
      <c r="X1233" s="106">
        <v>28</v>
      </c>
      <c r="Y1233" s="82">
        <v>104</v>
      </c>
      <c r="Z1233" s="82">
        <v>28</v>
      </c>
      <c r="AA1233" s="106" t="str">
        <f t="shared" si="40"/>
        <v>ז_28_28_104_26</v>
      </c>
      <c r="AB1233" s="293">
        <v>482.86251998276191</v>
      </c>
    </row>
    <row r="1234" spans="13:28">
      <c r="M1234" s="106">
        <v>27</v>
      </c>
      <c r="N1234" s="106" t="s">
        <v>207</v>
      </c>
      <c r="O1234" s="106">
        <v>28</v>
      </c>
      <c r="P1234" s="106">
        <v>104</v>
      </c>
      <c r="Q1234" s="106">
        <v>28</v>
      </c>
      <c r="R1234" s="106" t="str">
        <f t="shared" si="39"/>
        <v>ז_28_28_104_27</v>
      </c>
      <c r="S1234" s="293">
        <v>1643.0116807072545</v>
      </c>
      <c r="V1234" s="82">
        <v>27</v>
      </c>
      <c r="W1234" s="82" t="s">
        <v>207</v>
      </c>
      <c r="X1234" s="106">
        <v>28</v>
      </c>
      <c r="Y1234" s="82">
        <v>104</v>
      </c>
      <c r="Z1234" s="82">
        <v>28</v>
      </c>
      <c r="AA1234" s="106" t="str">
        <f t="shared" si="40"/>
        <v>ז_28_28_104_27</v>
      </c>
      <c r="AB1234" s="293">
        <v>558.0997623690912</v>
      </c>
    </row>
    <row r="1235" spans="13:28">
      <c r="M1235" s="106">
        <v>28</v>
      </c>
      <c r="N1235" s="106" t="s">
        <v>207</v>
      </c>
      <c r="O1235" s="106">
        <v>28</v>
      </c>
      <c r="P1235" s="106">
        <v>104</v>
      </c>
      <c r="Q1235" s="106">
        <v>28</v>
      </c>
      <c r="R1235" s="106" t="str">
        <f t="shared" si="39"/>
        <v>ז_28_28_104_28</v>
      </c>
      <c r="S1235" s="293">
        <v>1687.480483019275</v>
      </c>
      <c r="V1235" s="82">
        <v>28</v>
      </c>
      <c r="W1235" s="82" t="s">
        <v>207</v>
      </c>
      <c r="X1235" s="106">
        <v>28</v>
      </c>
      <c r="Y1235" s="82">
        <v>104</v>
      </c>
      <c r="Z1235" s="82">
        <v>28</v>
      </c>
      <c r="AA1235" s="106" t="str">
        <f t="shared" si="40"/>
        <v>ז_28_28_104_28</v>
      </c>
      <c r="AB1235" s="293">
        <v>617.15613108223738</v>
      </c>
    </row>
    <row r="1236" spans="13:28">
      <c r="M1236" s="106">
        <v>29</v>
      </c>
      <c r="N1236" s="106" t="s">
        <v>207</v>
      </c>
      <c r="O1236" s="106">
        <v>28</v>
      </c>
      <c r="P1236" s="106">
        <v>104</v>
      </c>
      <c r="Q1236" s="106">
        <v>28</v>
      </c>
      <c r="R1236" s="106" t="str">
        <f t="shared" si="39"/>
        <v>ז_28_28_104_29</v>
      </c>
      <c r="S1236" s="293">
        <v>1732.0689105573165</v>
      </c>
      <c r="V1236" s="82">
        <v>29</v>
      </c>
      <c r="W1236" s="82" t="s">
        <v>207</v>
      </c>
      <c r="X1236" s="106">
        <v>28</v>
      </c>
      <c r="Y1236" s="82">
        <v>104</v>
      </c>
      <c r="Z1236" s="82">
        <v>28</v>
      </c>
      <c r="AA1236" s="106" t="str">
        <f t="shared" si="40"/>
        <v>ז_28_28_104_29</v>
      </c>
      <c r="AB1236" s="293">
        <v>699.70312289461378</v>
      </c>
    </row>
    <row r="1237" spans="13:28">
      <c r="M1237" s="106">
        <v>30</v>
      </c>
      <c r="N1237" s="106" t="s">
        <v>207</v>
      </c>
      <c r="O1237" s="106">
        <v>28</v>
      </c>
      <c r="P1237" s="106">
        <v>104</v>
      </c>
      <c r="Q1237" s="106">
        <v>28</v>
      </c>
      <c r="R1237" s="106" t="str">
        <f t="shared" si="39"/>
        <v>ז_28_28_104_30</v>
      </c>
      <c r="S1237" s="293">
        <v>1775.8199987706626</v>
      </c>
      <c r="V1237" s="82">
        <v>30</v>
      </c>
      <c r="W1237" s="82" t="s">
        <v>207</v>
      </c>
      <c r="X1237" s="106">
        <v>28</v>
      </c>
      <c r="Y1237" s="82">
        <v>104</v>
      </c>
      <c r="Z1237" s="82">
        <v>28</v>
      </c>
      <c r="AA1237" s="106" t="str">
        <f t="shared" si="40"/>
        <v>ז_28_28_104_30</v>
      </c>
      <c r="AB1237" s="293">
        <v>788.0564292890225</v>
      </c>
    </row>
    <row r="1238" spans="13:28">
      <c r="M1238" s="106">
        <v>31</v>
      </c>
      <c r="N1238" s="106" t="s">
        <v>207</v>
      </c>
      <c r="O1238" s="106">
        <v>28</v>
      </c>
      <c r="P1238" s="106">
        <v>104</v>
      </c>
      <c r="Q1238" s="106">
        <v>28</v>
      </c>
      <c r="R1238" s="106" t="str">
        <f t="shared" si="39"/>
        <v>ז_28_28_104_31</v>
      </c>
      <c r="S1238" s="293">
        <v>1818.440042899133</v>
      </c>
      <c r="V1238" s="82">
        <v>31</v>
      </c>
      <c r="W1238" s="82" t="s">
        <v>207</v>
      </c>
      <c r="X1238" s="106">
        <v>28</v>
      </c>
      <c r="Y1238" s="82">
        <v>104</v>
      </c>
      <c r="Z1238" s="82">
        <v>28</v>
      </c>
      <c r="AA1238" s="106" t="str">
        <f t="shared" si="40"/>
        <v>ז_28_28_104_31</v>
      </c>
      <c r="AB1238" s="293">
        <v>863.52634297617828</v>
      </c>
    </row>
    <row r="1239" spans="13:28">
      <c r="M1239" s="106">
        <v>32</v>
      </c>
      <c r="N1239" s="106" t="s">
        <v>207</v>
      </c>
      <c r="O1239" s="106">
        <v>28</v>
      </c>
      <c r="P1239" s="106">
        <v>104</v>
      </c>
      <c r="Q1239" s="106">
        <v>28</v>
      </c>
      <c r="R1239" s="106" t="str">
        <f t="shared" si="39"/>
        <v>ז_28_28_104_32</v>
      </c>
      <c r="S1239" s="293">
        <v>1860.4164578333907</v>
      </c>
      <c r="V1239" s="82">
        <v>32</v>
      </c>
      <c r="W1239" s="82" t="s">
        <v>207</v>
      </c>
      <c r="X1239" s="106">
        <v>28</v>
      </c>
      <c r="Y1239" s="82">
        <v>104</v>
      </c>
      <c r="Z1239" s="82">
        <v>28</v>
      </c>
      <c r="AA1239" s="106" t="str">
        <f t="shared" si="40"/>
        <v>ז_28_28_104_32</v>
      </c>
      <c r="AB1239" s="293">
        <v>926.0104844865532</v>
      </c>
    </row>
    <row r="1240" spans="13:28">
      <c r="M1240" s="106">
        <v>33</v>
      </c>
      <c r="N1240" s="106" t="s">
        <v>207</v>
      </c>
      <c r="O1240" s="106">
        <v>28</v>
      </c>
      <c r="P1240" s="106">
        <v>104</v>
      </c>
      <c r="Q1240" s="106">
        <v>28</v>
      </c>
      <c r="R1240" s="106" t="str">
        <f t="shared" si="39"/>
        <v>ז_28_28_104_33</v>
      </c>
      <c r="S1240" s="293">
        <v>1902.2892726003809</v>
      </c>
      <c r="V1240" s="82">
        <v>33</v>
      </c>
      <c r="W1240" s="82" t="s">
        <v>207</v>
      </c>
      <c r="X1240" s="106">
        <v>28</v>
      </c>
      <c r="Y1240" s="82">
        <v>104</v>
      </c>
      <c r="Z1240" s="82">
        <v>28</v>
      </c>
      <c r="AA1240" s="106" t="str">
        <f t="shared" si="40"/>
        <v>ז_28_28_104_33</v>
      </c>
      <c r="AB1240" s="293">
        <v>975.11316739942959</v>
      </c>
    </row>
    <row r="1241" spans="13:28">
      <c r="M1241" s="106">
        <v>34</v>
      </c>
      <c r="N1241" s="106" t="s">
        <v>207</v>
      </c>
      <c r="O1241" s="106">
        <v>28</v>
      </c>
      <c r="P1241" s="106">
        <v>104</v>
      </c>
      <c r="Q1241" s="106">
        <v>28</v>
      </c>
      <c r="R1241" s="106" t="str">
        <f t="shared" si="39"/>
        <v>ז_28_28_104_34</v>
      </c>
      <c r="S1241" s="293">
        <v>1944.6722018746489</v>
      </c>
      <c r="V1241" s="82">
        <v>34</v>
      </c>
      <c r="W1241" s="82" t="s">
        <v>207</v>
      </c>
      <c r="X1241" s="106">
        <v>28</v>
      </c>
      <c r="Y1241" s="82">
        <v>104</v>
      </c>
      <c r="Z1241" s="82">
        <v>28</v>
      </c>
      <c r="AA1241" s="106" t="str">
        <f t="shared" si="40"/>
        <v>ז_28_28_104_34</v>
      </c>
      <c r="AB1241" s="293">
        <v>1020.2998464551102</v>
      </c>
    </row>
    <row r="1242" spans="13:28">
      <c r="M1242" s="106">
        <v>35</v>
      </c>
      <c r="N1242" s="106" t="s">
        <v>207</v>
      </c>
      <c r="O1242" s="106">
        <v>28</v>
      </c>
      <c r="P1242" s="106">
        <v>104</v>
      </c>
      <c r="Q1242" s="106">
        <v>28</v>
      </c>
      <c r="R1242" s="106" t="str">
        <f t="shared" si="39"/>
        <v>ז_28_28_104_35</v>
      </c>
      <c r="S1242" s="293">
        <v>1987.8103422356462</v>
      </c>
      <c r="V1242" s="82">
        <v>35</v>
      </c>
      <c r="W1242" s="82" t="s">
        <v>207</v>
      </c>
      <c r="X1242" s="106">
        <v>28</v>
      </c>
      <c r="Y1242" s="82">
        <v>104</v>
      </c>
      <c r="Z1242" s="82">
        <v>28</v>
      </c>
      <c r="AA1242" s="106" t="str">
        <f t="shared" si="40"/>
        <v>ז_28_28_104_35</v>
      </c>
      <c r="AB1242" s="293">
        <v>1072.2963315446484</v>
      </c>
    </row>
    <row r="1243" spans="13:28">
      <c r="M1243" s="106">
        <v>36</v>
      </c>
      <c r="N1243" s="106" t="s">
        <v>207</v>
      </c>
      <c r="O1243" s="106">
        <v>28</v>
      </c>
      <c r="P1243" s="106">
        <v>104</v>
      </c>
      <c r="Q1243" s="106">
        <v>28</v>
      </c>
      <c r="R1243" s="106" t="str">
        <f t="shared" si="39"/>
        <v>ז_28_28_104_36</v>
      </c>
      <c r="S1243" s="293">
        <v>2031.4737408764915</v>
      </c>
      <c r="V1243" s="82">
        <v>36</v>
      </c>
      <c r="W1243" s="82" t="s">
        <v>207</v>
      </c>
      <c r="X1243" s="106">
        <v>28</v>
      </c>
      <c r="Y1243" s="82">
        <v>104</v>
      </c>
      <c r="Z1243" s="82">
        <v>28</v>
      </c>
      <c r="AA1243" s="106" t="str">
        <f t="shared" si="40"/>
        <v>ז_28_28_104_36</v>
      </c>
      <c r="AB1243" s="293">
        <v>1119.630088855446</v>
      </c>
    </row>
    <row r="1244" spans="13:28">
      <c r="M1244" s="106">
        <v>37</v>
      </c>
      <c r="N1244" s="106" t="s">
        <v>207</v>
      </c>
      <c r="O1244" s="106">
        <v>28</v>
      </c>
      <c r="P1244" s="106">
        <v>104</v>
      </c>
      <c r="Q1244" s="106">
        <v>28</v>
      </c>
      <c r="R1244" s="106" t="str">
        <f t="shared" si="39"/>
        <v>ז_28_28_104_37</v>
      </c>
      <c r="S1244" s="293">
        <v>2075.9583849422656</v>
      </c>
      <c r="V1244" s="82">
        <v>37</v>
      </c>
      <c r="W1244" s="82" t="s">
        <v>207</v>
      </c>
      <c r="X1244" s="106">
        <v>28</v>
      </c>
      <c r="Y1244" s="82">
        <v>104</v>
      </c>
      <c r="Z1244" s="82">
        <v>28</v>
      </c>
      <c r="AA1244" s="106" t="str">
        <f t="shared" si="40"/>
        <v>ז_28_28_104_37</v>
      </c>
      <c r="AB1244" s="293">
        <v>1173.6438567062442</v>
      </c>
    </row>
    <row r="1245" spans="13:28">
      <c r="M1245" s="106">
        <v>38</v>
      </c>
      <c r="N1245" s="106" t="s">
        <v>207</v>
      </c>
      <c r="O1245" s="106">
        <v>28</v>
      </c>
      <c r="P1245" s="106">
        <v>104</v>
      </c>
      <c r="Q1245" s="106">
        <v>28</v>
      </c>
      <c r="R1245" s="106" t="str">
        <f t="shared" si="39"/>
        <v>ז_28_28_104_38</v>
      </c>
      <c r="S1245" s="293">
        <v>2121.0397966812297</v>
      </c>
      <c r="V1245" s="82">
        <v>38</v>
      </c>
      <c r="W1245" s="82" t="s">
        <v>207</v>
      </c>
      <c r="X1245" s="106">
        <v>28</v>
      </c>
      <c r="Y1245" s="82">
        <v>104</v>
      </c>
      <c r="Z1245" s="82">
        <v>28</v>
      </c>
      <c r="AA1245" s="106" t="str">
        <f t="shared" si="40"/>
        <v>ז_28_28_104_38</v>
      </c>
      <c r="AB1245" s="293">
        <v>1207.8886784411779</v>
      </c>
    </row>
    <row r="1246" spans="13:28">
      <c r="M1246" s="106">
        <v>39</v>
      </c>
      <c r="N1246" s="106" t="s">
        <v>207</v>
      </c>
      <c r="O1246" s="106">
        <v>28</v>
      </c>
      <c r="P1246" s="106">
        <v>104</v>
      </c>
      <c r="Q1246" s="106">
        <v>28</v>
      </c>
      <c r="R1246" s="106" t="str">
        <f t="shared" si="39"/>
        <v>ז_28_28_104_39</v>
      </c>
      <c r="S1246" s="293">
        <v>2167.7996020174905</v>
      </c>
      <c r="V1246" s="82">
        <v>39</v>
      </c>
      <c r="W1246" s="82" t="s">
        <v>207</v>
      </c>
      <c r="X1246" s="106">
        <v>28</v>
      </c>
      <c r="Y1246" s="82">
        <v>104</v>
      </c>
      <c r="Z1246" s="82">
        <v>28</v>
      </c>
      <c r="AA1246" s="106" t="str">
        <f t="shared" si="40"/>
        <v>ז_28_28_104_39</v>
      </c>
      <c r="AB1246" s="293">
        <v>1249.7225150615734</v>
      </c>
    </row>
    <row r="1247" spans="13:28">
      <c r="M1247" s="106">
        <v>40</v>
      </c>
      <c r="N1247" s="106" t="s">
        <v>207</v>
      </c>
      <c r="O1247" s="106">
        <v>28</v>
      </c>
      <c r="P1247" s="106">
        <v>104</v>
      </c>
      <c r="Q1247" s="106">
        <v>28</v>
      </c>
      <c r="R1247" s="106" t="str">
        <f t="shared" si="39"/>
        <v>ז_28_28_104_40</v>
      </c>
      <c r="S1247" s="293">
        <v>2216.0480545172013</v>
      </c>
      <c r="V1247" s="82">
        <v>40</v>
      </c>
      <c r="W1247" s="82" t="s">
        <v>207</v>
      </c>
      <c r="X1247" s="106">
        <v>28</v>
      </c>
      <c r="Y1247" s="82">
        <v>104</v>
      </c>
      <c r="Z1247" s="82">
        <v>28</v>
      </c>
      <c r="AA1247" s="106" t="str">
        <f t="shared" si="40"/>
        <v>ז_28_28_104_40</v>
      </c>
      <c r="AB1247" s="293">
        <v>1288.717879049791</v>
      </c>
    </row>
    <row r="1248" spans="13:28">
      <c r="M1248" s="106">
        <v>41</v>
      </c>
      <c r="N1248" s="106" t="s">
        <v>207</v>
      </c>
      <c r="O1248" s="106">
        <v>28</v>
      </c>
      <c r="P1248" s="106">
        <v>104</v>
      </c>
      <c r="Q1248" s="106">
        <v>28</v>
      </c>
      <c r="R1248" s="106" t="str">
        <f t="shared" si="39"/>
        <v>ז_28_28_104_41</v>
      </c>
      <c r="S1248" s="293">
        <v>2266.1271636107303</v>
      </c>
      <c r="V1248" s="82">
        <v>41</v>
      </c>
      <c r="W1248" s="82" t="s">
        <v>207</v>
      </c>
      <c r="X1248" s="106">
        <v>28</v>
      </c>
      <c r="Y1248" s="82">
        <v>104</v>
      </c>
      <c r="Z1248" s="82">
        <v>28</v>
      </c>
      <c r="AA1248" s="106" t="str">
        <f t="shared" si="40"/>
        <v>ז_28_28_104_41</v>
      </c>
      <c r="AB1248" s="293">
        <v>1337.1792599279399</v>
      </c>
    </row>
    <row r="1249" spans="13:28">
      <c r="M1249" s="106">
        <v>42</v>
      </c>
      <c r="N1249" s="106" t="s">
        <v>207</v>
      </c>
      <c r="O1249" s="106">
        <v>28</v>
      </c>
      <c r="P1249" s="106">
        <v>104</v>
      </c>
      <c r="Q1249" s="106">
        <v>28</v>
      </c>
      <c r="R1249" s="106" t="str">
        <f t="shared" si="39"/>
        <v>ז_28_28_104_42</v>
      </c>
      <c r="S1249" s="293">
        <v>2317.7590116915094</v>
      </c>
      <c r="V1249" s="82">
        <v>42</v>
      </c>
      <c r="W1249" s="82" t="s">
        <v>207</v>
      </c>
      <c r="X1249" s="106">
        <v>28</v>
      </c>
      <c r="Y1249" s="82">
        <v>104</v>
      </c>
      <c r="Z1249" s="82">
        <v>28</v>
      </c>
      <c r="AA1249" s="106" t="str">
        <f t="shared" si="40"/>
        <v>ז_28_28_104_42</v>
      </c>
      <c r="AB1249" s="293">
        <v>1355.9896652760226</v>
      </c>
    </row>
    <row r="1250" spans="13:28">
      <c r="M1250" s="106">
        <v>43</v>
      </c>
      <c r="N1250" s="106" t="s">
        <v>207</v>
      </c>
      <c r="O1250" s="106">
        <v>28</v>
      </c>
      <c r="P1250" s="106">
        <v>104</v>
      </c>
      <c r="Q1250" s="106">
        <v>28</v>
      </c>
      <c r="R1250" s="106" t="str">
        <f t="shared" si="39"/>
        <v>ז_28_28_104_43</v>
      </c>
      <c r="S1250" s="293">
        <v>2372.8309272958104</v>
      </c>
      <c r="V1250" s="82">
        <v>43</v>
      </c>
      <c r="W1250" s="82" t="s">
        <v>207</v>
      </c>
      <c r="X1250" s="106">
        <v>28</v>
      </c>
      <c r="Y1250" s="82">
        <v>104</v>
      </c>
      <c r="Z1250" s="82">
        <v>28</v>
      </c>
      <c r="AA1250" s="106" t="str">
        <f t="shared" si="40"/>
        <v>ז_28_28_104_43</v>
      </c>
      <c r="AB1250" s="293">
        <v>1420.0946624255344</v>
      </c>
    </row>
    <row r="1251" spans="13:28">
      <c r="M1251" s="106">
        <v>44</v>
      </c>
      <c r="N1251" s="106" t="s">
        <v>207</v>
      </c>
      <c r="O1251" s="106">
        <v>28</v>
      </c>
      <c r="P1251" s="106">
        <v>104</v>
      </c>
      <c r="Q1251" s="106">
        <v>28</v>
      </c>
      <c r="R1251" s="106" t="str">
        <f t="shared" si="39"/>
        <v>ז_28_28_104_44</v>
      </c>
      <c r="S1251" s="293">
        <v>2429.173084963893</v>
      </c>
      <c r="V1251" s="82">
        <v>44</v>
      </c>
      <c r="W1251" s="82" t="s">
        <v>207</v>
      </c>
      <c r="X1251" s="106">
        <v>28</v>
      </c>
      <c r="Y1251" s="82">
        <v>104</v>
      </c>
      <c r="Z1251" s="82">
        <v>28</v>
      </c>
      <c r="AA1251" s="106" t="str">
        <f t="shared" si="40"/>
        <v>ז_28_28_104_44</v>
      </c>
      <c r="AB1251" s="293">
        <v>1486.9142215047257</v>
      </c>
    </row>
    <row r="1252" spans="13:28">
      <c r="M1252" s="106">
        <v>45</v>
      </c>
      <c r="N1252" s="106" t="s">
        <v>207</v>
      </c>
      <c r="O1252" s="106">
        <v>28</v>
      </c>
      <c r="P1252" s="106">
        <v>104</v>
      </c>
      <c r="Q1252" s="106">
        <v>28</v>
      </c>
      <c r="R1252" s="106" t="str">
        <f t="shared" si="39"/>
        <v>ז_28_28_104_45</v>
      </c>
      <c r="S1252" s="293">
        <v>2486.8297980694078</v>
      </c>
      <c r="V1252" s="82">
        <v>45</v>
      </c>
      <c r="W1252" s="82" t="s">
        <v>207</v>
      </c>
      <c r="X1252" s="106">
        <v>28</v>
      </c>
      <c r="Y1252" s="82">
        <v>104</v>
      </c>
      <c r="Z1252" s="82">
        <v>28</v>
      </c>
      <c r="AA1252" s="106" t="str">
        <f t="shared" si="40"/>
        <v>ז_28_28_104_45</v>
      </c>
      <c r="AB1252" s="293">
        <v>1551.2523167185705</v>
      </c>
    </row>
    <row r="1253" spans="13:28">
      <c r="M1253" s="106">
        <v>46</v>
      </c>
      <c r="N1253" s="106" t="s">
        <v>207</v>
      </c>
      <c r="O1253" s="106">
        <v>28</v>
      </c>
      <c r="P1253" s="106">
        <v>104</v>
      </c>
      <c r="Q1253" s="106">
        <v>28</v>
      </c>
      <c r="R1253" s="106" t="str">
        <f t="shared" si="39"/>
        <v>ז_28_28_104_46</v>
      </c>
      <c r="S1253" s="293">
        <v>2546.1806571884308</v>
      </c>
      <c r="V1253" s="82">
        <v>46</v>
      </c>
      <c r="W1253" s="82" t="s">
        <v>207</v>
      </c>
      <c r="X1253" s="106">
        <v>28</v>
      </c>
      <c r="Y1253" s="82">
        <v>104</v>
      </c>
      <c r="Z1253" s="82">
        <v>28</v>
      </c>
      <c r="AA1253" s="106" t="str">
        <f t="shared" si="40"/>
        <v>ז_28_28_104_46</v>
      </c>
      <c r="AB1253" s="293">
        <v>1666.4064375521543</v>
      </c>
    </row>
    <row r="1254" spans="13:28">
      <c r="M1254" s="106">
        <v>47</v>
      </c>
      <c r="N1254" s="106" t="s">
        <v>207</v>
      </c>
      <c r="O1254" s="106">
        <v>28</v>
      </c>
      <c r="P1254" s="106">
        <v>104</v>
      </c>
      <c r="Q1254" s="106">
        <v>28</v>
      </c>
      <c r="R1254" s="106" t="str">
        <f t="shared" si="39"/>
        <v>ז_28_28_104_47</v>
      </c>
      <c r="S1254" s="293">
        <v>2604.2331848497174</v>
      </c>
      <c r="V1254" s="82">
        <v>47</v>
      </c>
      <c r="W1254" s="82" t="s">
        <v>207</v>
      </c>
      <c r="X1254" s="106">
        <v>28</v>
      </c>
      <c r="Y1254" s="82">
        <v>104</v>
      </c>
      <c r="Z1254" s="82">
        <v>28</v>
      </c>
      <c r="AA1254" s="106" t="str">
        <f t="shared" si="40"/>
        <v>ז_28_28_104_47</v>
      </c>
      <c r="AB1254" s="293">
        <v>1788.4751687325245</v>
      </c>
    </row>
    <row r="1255" spans="13:28">
      <c r="M1255" s="106">
        <v>48</v>
      </c>
      <c r="N1255" s="106" t="s">
        <v>207</v>
      </c>
      <c r="O1255" s="106">
        <v>28</v>
      </c>
      <c r="P1255" s="106">
        <v>104</v>
      </c>
      <c r="Q1255" s="106">
        <v>28</v>
      </c>
      <c r="R1255" s="106" t="str">
        <f t="shared" si="39"/>
        <v>ז_28_28_104_48</v>
      </c>
      <c r="S1255" s="293">
        <v>2660.3844970646828</v>
      </c>
      <c r="V1255" s="82">
        <v>48</v>
      </c>
      <c r="W1255" s="82" t="s">
        <v>207</v>
      </c>
      <c r="X1255" s="106">
        <v>28</v>
      </c>
      <c r="Y1255" s="82">
        <v>104</v>
      </c>
      <c r="Z1255" s="82">
        <v>28</v>
      </c>
      <c r="AA1255" s="106" t="str">
        <f t="shared" si="40"/>
        <v>ז_28_28_104_48</v>
      </c>
      <c r="AB1255" s="293">
        <v>1850.8740848744515</v>
      </c>
    </row>
    <row r="1256" spans="13:28">
      <c r="M1256" s="106">
        <v>49</v>
      </c>
      <c r="N1256" s="106" t="s">
        <v>207</v>
      </c>
      <c r="O1256" s="106">
        <v>28</v>
      </c>
      <c r="P1256" s="106">
        <v>104</v>
      </c>
      <c r="Q1256" s="106">
        <v>28</v>
      </c>
      <c r="R1256" s="106" t="str">
        <f t="shared" si="39"/>
        <v>ז_28_28_104_49</v>
      </c>
      <c r="S1256" s="293">
        <v>2718.5838702876445</v>
      </c>
      <c r="V1256" s="82">
        <v>49</v>
      </c>
      <c r="W1256" s="82" t="s">
        <v>207</v>
      </c>
      <c r="X1256" s="106">
        <v>28</v>
      </c>
      <c r="Y1256" s="82">
        <v>104</v>
      </c>
      <c r="Z1256" s="82">
        <v>28</v>
      </c>
      <c r="AA1256" s="106" t="str">
        <f t="shared" si="40"/>
        <v>ז_28_28_104_49</v>
      </c>
      <c r="AB1256" s="293">
        <v>1891.143407745355</v>
      </c>
    </row>
    <row r="1257" spans="13:28">
      <c r="M1257" s="106">
        <v>50</v>
      </c>
      <c r="N1257" s="106" t="s">
        <v>207</v>
      </c>
      <c r="O1257" s="106">
        <v>28</v>
      </c>
      <c r="P1257" s="106">
        <v>104</v>
      </c>
      <c r="Q1257" s="106">
        <v>28</v>
      </c>
      <c r="R1257" s="106" t="str">
        <f t="shared" si="39"/>
        <v>ז_28_28_104_50</v>
      </c>
      <c r="S1257" s="293">
        <v>2780.8639073242571</v>
      </c>
      <c r="V1257" s="82">
        <v>50</v>
      </c>
      <c r="W1257" s="82" t="s">
        <v>207</v>
      </c>
      <c r="X1257" s="106">
        <v>28</v>
      </c>
      <c r="Y1257" s="82">
        <v>104</v>
      </c>
      <c r="Z1257" s="82">
        <v>28</v>
      </c>
      <c r="AA1257" s="106" t="str">
        <f t="shared" si="40"/>
        <v>ז_28_28_104_50</v>
      </c>
      <c r="AB1257" s="293">
        <v>1947.325361356581</v>
      </c>
    </row>
    <row r="1258" spans="13:28">
      <c r="M1258" s="106">
        <v>51</v>
      </c>
      <c r="N1258" s="106" t="s">
        <v>207</v>
      </c>
      <c r="O1258" s="106">
        <v>28</v>
      </c>
      <c r="P1258" s="106">
        <v>104</v>
      </c>
      <c r="Q1258" s="106">
        <v>28</v>
      </c>
      <c r="R1258" s="106" t="str">
        <f t="shared" si="39"/>
        <v>ז_28_28_104_51</v>
      </c>
      <c r="S1258" s="293">
        <v>2846.7934581059853</v>
      </c>
      <c r="V1258" s="82">
        <v>51</v>
      </c>
      <c r="W1258" s="82" t="s">
        <v>207</v>
      </c>
      <c r="X1258" s="106">
        <v>28</v>
      </c>
      <c r="Y1258" s="82">
        <v>104</v>
      </c>
      <c r="Z1258" s="82">
        <v>28</v>
      </c>
      <c r="AA1258" s="106" t="str">
        <f t="shared" si="40"/>
        <v>ז_28_28_104_51</v>
      </c>
      <c r="AB1258" s="293">
        <v>1975.3600288752725</v>
      </c>
    </row>
    <row r="1259" spans="13:28">
      <c r="M1259" s="106">
        <v>52</v>
      </c>
      <c r="N1259" s="106" t="s">
        <v>207</v>
      </c>
      <c r="O1259" s="106">
        <v>28</v>
      </c>
      <c r="P1259" s="106">
        <v>104</v>
      </c>
      <c r="Q1259" s="106">
        <v>28</v>
      </c>
      <c r="R1259" s="106" t="str">
        <f t="shared" si="39"/>
        <v>ז_28_28_104_52</v>
      </c>
      <c r="S1259" s="293">
        <v>2919.441631392493</v>
      </c>
      <c r="V1259" s="82">
        <v>52</v>
      </c>
      <c r="W1259" s="82" t="s">
        <v>207</v>
      </c>
      <c r="X1259" s="106">
        <v>28</v>
      </c>
      <c r="Y1259" s="82">
        <v>104</v>
      </c>
      <c r="Z1259" s="82">
        <v>28</v>
      </c>
      <c r="AA1259" s="106" t="str">
        <f t="shared" si="40"/>
        <v>ז_28_28_104_52</v>
      </c>
      <c r="AB1259" s="293">
        <v>2084.4587701899782</v>
      </c>
    </row>
    <row r="1260" spans="13:28">
      <c r="M1260" s="106">
        <v>53</v>
      </c>
      <c r="N1260" s="106" t="s">
        <v>207</v>
      </c>
      <c r="O1260" s="106">
        <v>28</v>
      </c>
      <c r="P1260" s="106">
        <v>104</v>
      </c>
      <c r="Q1260" s="106">
        <v>28</v>
      </c>
      <c r="R1260" s="106" t="str">
        <f t="shared" si="39"/>
        <v>ז_28_28_104_53</v>
      </c>
      <c r="S1260" s="293">
        <v>2993.2841938835227</v>
      </c>
      <c r="V1260" s="82">
        <v>53</v>
      </c>
      <c r="W1260" s="82" t="s">
        <v>207</v>
      </c>
      <c r="X1260" s="106">
        <v>28</v>
      </c>
      <c r="Y1260" s="82">
        <v>104</v>
      </c>
      <c r="Z1260" s="82">
        <v>28</v>
      </c>
      <c r="AA1260" s="106" t="str">
        <f t="shared" si="40"/>
        <v>ז_28_28_104_53</v>
      </c>
      <c r="AB1260" s="293">
        <v>2191.992080662832</v>
      </c>
    </row>
    <row r="1261" spans="13:28">
      <c r="M1261" s="106">
        <v>54</v>
      </c>
      <c r="N1261" s="106" t="s">
        <v>207</v>
      </c>
      <c r="O1261" s="106">
        <v>28</v>
      </c>
      <c r="P1261" s="106">
        <v>104</v>
      </c>
      <c r="Q1261" s="106">
        <v>28</v>
      </c>
      <c r="R1261" s="106" t="str">
        <f t="shared" si="39"/>
        <v>ז_28_28_104_54</v>
      </c>
      <c r="S1261" s="293">
        <v>3068.8388508983739</v>
      </c>
      <c r="V1261" s="82">
        <v>54</v>
      </c>
      <c r="W1261" s="82" t="s">
        <v>207</v>
      </c>
      <c r="X1261" s="106">
        <v>28</v>
      </c>
      <c r="Y1261" s="82">
        <v>104</v>
      </c>
      <c r="Z1261" s="82">
        <v>28</v>
      </c>
      <c r="AA1261" s="106" t="str">
        <f t="shared" si="40"/>
        <v>ז_28_28_104_54</v>
      </c>
      <c r="AB1261" s="293">
        <v>2296.4092503940201</v>
      </c>
    </row>
    <row r="1262" spans="13:28">
      <c r="M1262" s="106">
        <v>55</v>
      </c>
      <c r="N1262" s="106" t="s">
        <v>207</v>
      </c>
      <c r="O1262" s="106">
        <v>28</v>
      </c>
      <c r="P1262" s="106">
        <v>104</v>
      </c>
      <c r="Q1262" s="106">
        <v>28</v>
      </c>
      <c r="R1262" s="106" t="str">
        <f t="shared" si="39"/>
        <v>ז_28_28_104_55</v>
      </c>
      <c r="S1262" s="293">
        <v>3146.9457822429044</v>
      </c>
      <c r="V1262" s="82">
        <v>55</v>
      </c>
      <c r="W1262" s="82" t="s">
        <v>207</v>
      </c>
      <c r="X1262" s="106">
        <v>28</v>
      </c>
      <c r="Y1262" s="82">
        <v>104</v>
      </c>
      <c r="Z1262" s="82">
        <v>28</v>
      </c>
      <c r="AA1262" s="106" t="str">
        <f t="shared" si="40"/>
        <v>ז_28_28_104_55</v>
      </c>
      <c r="AB1262" s="293">
        <v>2493.9952422886345</v>
      </c>
    </row>
    <row r="1263" spans="13:28">
      <c r="M1263" s="106">
        <v>56</v>
      </c>
      <c r="N1263" s="106" t="s">
        <v>207</v>
      </c>
      <c r="O1263" s="106">
        <v>28</v>
      </c>
      <c r="P1263" s="106">
        <v>104</v>
      </c>
      <c r="Q1263" s="106">
        <v>28</v>
      </c>
      <c r="R1263" s="106" t="str">
        <f t="shared" si="39"/>
        <v>ז_28_28_104_56</v>
      </c>
      <c r="S1263" s="293">
        <v>3218.5405942495422</v>
      </c>
      <c r="V1263" s="82">
        <v>56</v>
      </c>
      <c r="W1263" s="82" t="s">
        <v>207</v>
      </c>
      <c r="X1263" s="106">
        <v>28</v>
      </c>
      <c r="Y1263" s="82">
        <v>104</v>
      </c>
      <c r="Z1263" s="82">
        <v>28</v>
      </c>
      <c r="AA1263" s="106" t="str">
        <f t="shared" si="40"/>
        <v>ז_28_28_104_56</v>
      </c>
      <c r="AB1263" s="293">
        <v>2634.7480964975739</v>
      </c>
    </row>
    <row r="1264" spans="13:28">
      <c r="M1264" s="106">
        <v>57</v>
      </c>
      <c r="N1264" s="106" t="s">
        <v>207</v>
      </c>
      <c r="O1264" s="106">
        <v>28</v>
      </c>
      <c r="P1264" s="106">
        <v>104</v>
      </c>
      <c r="Q1264" s="106">
        <v>28</v>
      </c>
      <c r="R1264" s="106" t="str">
        <f t="shared" si="39"/>
        <v>ז_28_28_104_57</v>
      </c>
      <c r="S1264" s="293">
        <v>3288.4439363857909</v>
      </c>
      <c r="V1264" s="82">
        <v>57</v>
      </c>
      <c r="W1264" s="82" t="s">
        <v>207</v>
      </c>
      <c r="X1264" s="106">
        <v>28</v>
      </c>
      <c r="Y1264" s="82">
        <v>104</v>
      </c>
      <c r="Z1264" s="82">
        <v>28</v>
      </c>
      <c r="AA1264" s="106" t="str">
        <f t="shared" si="40"/>
        <v>ז_28_28_104_57</v>
      </c>
      <c r="AB1264" s="293">
        <v>2909.5922943911833</v>
      </c>
    </row>
    <row r="1265" spans="13:28">
      <c r="M1265" s="106">
        <v>58</v>
      </c>
      <c r="N1265" s="106" t="s">
        <v>207</v>
      </c>
      <c r="O1265" s="106">
        <v>28</v>
      </c>
      <c r="P1265" s="106">
        <v>104</v>
      </c>
      <c r="Q1265" s="106">
        <v>28</v>
      </c>
      <c r="R1265" s="106" t="str">
        <f t="shared" si="39"/>
        <v>ז_28_28_104_58</v>
      </c>
      <c r="S1265" s="293">
        <v>3339.325489563108</v>
      </c>
      <c r="V1265" s="82">
        <v>58</v>
      </c>
      <c r="W1265" s="82" t="s">
        <v>207</v>
      </c>
      <c r="X1265" s="106">
        <v>28</v>
      </c>
      <c r="Y1265" s="82">
        <v>104</v>
      </c>
      <c r="Z1265" s="82">
        <v>28</v>
      </c>
      <c r="AA1265" s="106" t="str">
        <f t="shared" si="40"/>
        <v>ז_28_28_104_58</v>
      </c>
      <c r="AB1265" s="293">
        <v>3180.6139053165634</v>
      </c>
    </row>
    <row r="1266" spans="13:28">
      <c r="M1266" s="106">
        <v>59</v>
      </c>
      <c r="N1266" s="106" t="s">
        <v>207</v>
      </c>
      <c r="O1266" s="106">
        <v>28</v>
      </c>
      <c r="P1266" s="106">
        <v>104</v>
      </c>
      <c r="Q1266" s="106">
        <v>28</v>
      </c>
      <c r="R1266" s="106" t="str">
        <f t="shared" si="39"/>
        <v>ז_28_28_104_59</v>
      </c>
      <c r="S1266" s="293">
        <v>3364.990425137647</v>
      </c>
      <c r="V1266" s="82">
        <v>59</v>
      </c>
      <c r="W1266" s="82" t="s">
        <v>207</v>
      </c>
      <c r="X1266" s="106">
        <v>28</v>
      </c>
      <c r="Y1266" s="82">
        <v>104</v>
      </c>
      <c r="Z1266" s="82">
        <v>28</v>
      </c>
      <c r="AA1266" s="106" t="str">
        <f t="shared" si="40"/>
        <v>ז_28_28_104_59</v>
      </c>
      <c r="AB1266" s="293">
        <v>3162.4780069677736</v>
      </c>
    </row>
    <row r="1267" spans="13:28">
      <c r="M1267" s="106">
        <v>60</v>
      </c>
      <c r="N1267" s="106" t="s">
        <v>207</v>
      </c>
      <c r="O1267" s="106">
        <v>28</v>
      </c>
      <c r="P1267" s="106">
        <v>104</v>
      </c>
      <c r="Q1267" s="106">
        <v>28</v>
      </c>
      <c r="R1267" s="106" t="str">
        <f t="shared" si="39"/>
        <v>ז_28_28_104_60</v>
      </c>
      <c r="S1267" s="293">
        <v>3400.9272393789802</v>
      </c>
      <c r="V1267" s="82">
        <v>60</v>
      </c>
      <c r="W1267" s="82" t="s">
        <v>207</v>
      </c>
      <c r="X1267" s="106">
        <v>28</v>
      </c>
      <c r="Y1267" s="82">
        <v>104</v>
      </c>
      <c r="Z1267" s="82">
        <v>28</v>
      </c>
      <c r="AA1267" s="106" t="str">
        <f t="shared" si="40"/>
        <v>ז_28_28_104_60</v>
      </c>
      <c r="AB1267" s="293">
        <v>3373.4234459405225</v>
      </c>
    </row>
    <row r="1268" spans="13:28">
      <c r="M1268" s="106">
        <v>61</v>
      </c>
      <c r="N1268" s="106" t="s">
        <v>207</v>
      </c>
      <c r="O1268" s="106">
        <v>28</v>
      </c>
      <c r="P1268" s="106">
        <v>104</v>
      </c>
      <c r="Q1268" s="106">
        <v>28</v>
      </c>
      <c r="R1268" s="106" t="str">
        <f t="shared" si="39"/>
        <v>ז_28_28_104_61</v>
      </c>
      <c r="S1268" s="293">
        <v>3410.4119883426897</v>
      </c>
      <c r="V1268" s="82">
        <v>61</v>
      </c>
      <c r="W1268" s="82" t="s">
        <v>207</v>
      </c>
      <c r="X1268" s="106">
        <v>28</v>
      </c>
      <c r="Y1268" s="82">
        <v>104</v>
      </c>
      <c r="Z1268" s="82">
        <v>28</v>
      </c>
      <c r="AA1268" s="106" t="str">
        <f t="shared" si="40"/>
        <v>ז_28_28_104_61</v>
      </c>
      <c r="AB1268" s="293">
        <v>3492.4946202721017</v>
      </c>
    </row>
    <row r="1269" spans="13:28">
      <c r="M1269" s="106">
        <v>62</v>
      </c>
      <c r="N1269" s="106" t="s">
        <v>207</v>
      </c>
      <c r="O1269" s="106">
        <v>28</v>
      </c>
      <c r="P1269" s="106">
        <v>104</v>
      </c>
      <c r="Q1269" s="106">
        <v>28</v>
      </c>
      <c r="R1269" s="106" t="str">
        <f t="shared" si="39"/>
        <v>ז_28_28_104_62</v>
      </c>
      <c r="S1269" s="293">
        <v>3397.9611244190801</v>
      </c>
      <c r="V1269" s="82">
        <v>62</v>
      </c>
      <c r="W1269" s="82" t="s">
        <v>207</v>
      </c>
      <c r="X1269" s="106">
        <v>28</v>
      </c>
      <c r="Y1269" s="82">
        <v>104</v>
      </c>
      <c r="Z1269" s="82">
        <v>28</v>
      </c>
      <c r="AA1269" s="106" t="str">
        <f t="shared" si="40"/>
        <v>ז_28_28_104_62</v>
      </c>
      <c r="AB1269" s="293">
        <v>3595.2708339942074</v>
      </c>
    </row>
    <row r="1270" spans="13:28">
      <c r="M1270" s="106">
        <v>63</v>
      </c>
      <c r="N1270" s="106" t="s">
        <v>207</v>
      </c>
      <c r="O1270" s="106">
        <v>28</v>
      </c>
      <c r="P1270" s="106">
        <v>104</v>
      </c>
      <c r="Q1270" s="106">
        <v>28</v>
      </c>
      <c r="R1270" s="106" t="str">
        <f t="shared" si="39"/>
        <v>ז_28_28_104_63</v>
      </c>
      <c r="S1270" s="293">
        <v>3351.8429560513946</v>
      </c>
      <c r="V1270" s="82">
        <v>63</v>
      </c>
      <c r="W1270" s="82" t="s">
        <v>207</v>
      </c>
      <c r="X1270" s="106">
        <v>28</v>
      </c>
      <c r="Y1270" s="82">
        <v>104</v>
      </c>
      <c r="Z1270" s="82">
        <v>28</v>
      </c>
      <c r="AA1270" s="106" t="str">
        <f t="shared" si="40"/>
        <v>ז_28_28_104_63</v>
      </c>
      <c r="AB1270" s="293">
        <v>3646.4056761521433</v>
      </c>
    </row>
    <row r="1271" spans="13:28">
      <c r="M1271" s="106">
        <v>64</v>
      </c>
      <c r="N1271" s="106" t="s">
        <v>207</v>
      </c>
      <c r="O1271" s="106">
        <v>28</v>
      </c>
      <c r="P1271" s="106">
        <v>104</v>
      </c>
      <c r="Q1271" s="106">
        <v>28</v>
      </c>
      <c r="R1271" s="106" t="str">
        <f t="shared" si="39"/>
        <v>ז_28_28_104_64</v>
      </c>
      <c r="S1271" s="293">
        <v>3256.947303932292</v>
      </c>
      <c r="V1271" s="82">
        <v>64</v>
      </c>
      <c r="W1271" s="82" t="s">
        <v>207</v>
      </c>
      <c r="X1271" s="106">
        <v>28</v>
      </c>
      <c r="Y1271" s="82">
        <v>104</v>
      </c>
      <c r="Z1271" s="82">
        <v>28</v>
      </c>
      <c r="AA1271" s="106" t="str">
        <f t="shared" si="40"/>
        <v>ז_28_28_104_64</v>
      </c>
      <c r="AB1271" s="293">
        <v>3772.5476040670501</v>
      </c>
    </row>
    <row r="1272" spans="13:28">
      <c r="M1272" s="106">
        <v>65</v>
      </c>
      <c r="N1272" s="106" t="s">
        <v>207</v>
      </c>
      <c r="O1272" s="106">
        <v>28</v>
      </c>
      <c r="P1272" s="106">
        <v>104</v>
      </c>
      <c r="Q1272" s="106">
        <v>28</v>
      </c>
      <c r="R1272" s="106" t="str">
        <f t="shared" si="39"/>
        <v>ז_28_28_104_65</v>
      </c>
      <c r="S1272" s="293">
        <v>3001.5129943603861</v>
      </c>
      <c r="V1272" s="82">
        <v>65</v>
      </c>
      <c r="W1272" s="82" t="s">
        <v>207</v>
      </c>
      <c r="X1272" s="106">
        <v>28</v>
      </c>
      <c r="Y1272" s="82">
        <v>104</v>
      </c>
      <c r="Z1272" s="82">
        <v>28</v>
      </c>
      <c r="AA1272" s="106" t="str">
        <f t="shared" si="40"/>
        <v>ז_28_28_104_65</v>
      </c>
      <c r="AB1272" s="293">
        <v>3871.9371636849869</v>
      </c>
    </row>
    <row r="1273" spans="13:28">
      <c r="M1273" s="106">
        <v>66</v>
      </c>
      <c r="N1273" s="106" t="s">
        <v>207</v>
      </c>
      <c r="O1273" s="106">
        <v>28</v>
      </c>
      <c r="P1273" s="106">
        <v>104</v>
      </c>
      <c r="Q1273" s="106">
        <v>28</v>
      </c>
      <c r="R1273" s="106" t="str">
        <f t="shared" si="39"/>
        <v>ז_28_28_104_66</v>
      </c>
      <c r="S1273" s="293">
        <v>2133.0099763070853</v>
      </c>
      <c r="V1273" s="82">
        <v>66</v>
      </c>
      <c r="W1273" s="82" t="s">
        <v>207</v>
      </c>
      <c r="X1273" s="106">
        <v>28</v>
      </c>
      <c r="Y1273" s="82">
        <v>104</v>
      </c>
      <c r="Z1273" s="82">
        <v>28</v>
      </c>
      <c r="AA1273" s="106" t="str">
        <f t="shared" si="40"/>
        <v>ז_28_28_104_66</v>
      </c>
      <c r="AB1273" s="293">
        <v>2148.3396167938918</v>
      </c>
    </row>
    <row r="1274" spans="13:28">
      <c r="M1274" s="106">
        <v>20</v>
      </c>
      <c r="N1274" s="106" t="s">
        <v>208</v>
      </c>
      <c r="O1274" s="106">
        <v>28</v>
      </c>
      <c r="P1274" s="106">
        <v>104</v>
      </c>
      <c r="Q1274" s="106">
        <v>28</v>
      </c>
      <c r="R1274" s="106" t="str">
        <f t="shared" si="39"/>
        <v>נ_28_28_104_20</v>
      </c>
      <c r="S1274" s="293">
        <v>1363.9181897480173</v>
      </c>
      <c r="V1274" s="82">
        <v>20</v>
      </c>
      <c r="W1274" s="82" t="s">
        <v>208</v>
      </c>
      <c r="X1274" s="106">
        <v>28</v>
      </c>
      <c r="Y1274" s="82">
        <v>104</v>
      </c>
      <c r="Z1274" s="82">
        <v>28</v>
      </c>
      <c r="AA1274" s="106" t="str">
        <f t="shared" si="40"/>
        <v>נ_28_28_104_20</v>
      </c>
      <c r="AB1274" s="293">
        <v>193.19208081761522</v>
      </c>
    </row>
    <row r="1275" spans="13:28">
      <c r="M1275" s="106">
        <v>21</v>
      </c>
      <c r="N1275" s="106" t="s">
        <v>208</v>
      </c>
      <c r="O1275" s="106">
        <v>28</v>
      </c>
      <c r="P1275" s="106">
        <v>104</v>
      </c>
      <c r="Q1275" s="106">
        <v>28</v>
      </c>
      <c r="R1275" s="106" t="str">
        <f t="shared" si="39"/>
        <v>נ_28_28_104_21</v>
      </c>
      <c r="S1275" s="293">
        <v>1407.6321943633791</v>
      </c>
      <c r="V1275" s="82">
        <v>21</v>
      </c>
      <c r="W1275" s="82" t="s">
        <v>208</v>
      </c>
      <c r="X1275" s="106">
        <v>28</v>
      </c>
      <c r="Y1275" s="82">
        <v>104</v>
      </c>
      <c r="Z1275" s="82">
        <v>28</v>
      </c>
      <c r="AA1275" s="106" t="str">
        <f t="shared" si="40"/>
        <v>נ_28_28_104_21</v>
      </c>
      <c r="AB1275" s="293">
        <v>193.19208081761522</v>
      </c>
    </row>
    <row r="1276" spans="13:28">
      <c r="M1276" s="106">
        <v>22</v>
      </c>
      <c r="N1276" s="106" t="s">
        <v>208</v>
      </c>
      <c r="O1276" s="106">
        <v>28</v>
      </c>
      <c r="P1276" s="106">
        <v>104</v>
      </c>
      <c r="Q1276" s="106">
        <v>28</v>
      </c>
      <c r="R1276" s="106" t="str">
        <f t="shared" si="39"/>
        <v>נ_28_28_104_22</v>
      </c>
      <c r="S1276" s="293">
        <v>1453.5255150539995</v>
      </c>
      <c r="V1276" s="82">
        <v>22</v>
      </c>
      <c r="W1276" s="82" t="s">
        <v>208</v>
      </c>
      <c r="X1276" s="106">
        <v>28</v>
      </c>
      <c r="Y1276" s="82">
        <v>104</v>
      </c>
      <c r="Z1276" s="82">
        <v>28</v>
      </c>
      <c r="AA1276" s="106" t="str">
        <f t="shared" si="40"/>
        <v>נ_28_28_104_22</v>
      </c>
      <c r="AB1276" s="293">
        <v>233.16261951054767</v>
      </c>
    </row>
    <row r="1277" spans="13:28">
      <c r="M1277" s="106">
        <v>23</v>
      </c>
      <c r="N1277" s="106" t="s">
        <v>208</v>
      </c>
      <c r="O1277" s="106">
        <v>28</v>
      </c>
      <c r="P1277" s="106">
        <v>104</v>
      </c>
      <c r="Q1277" s="106">
        <v>28</v>
      </c>
      <c r="R1277" s="106" t="str">
        <f t="shared" si="39"/>
        <v>נ_28_28_104_23</v>
      </c>
      <c r="S1277" s="293">
        <v>1500.2328841955839</v>
      </c>
      <c r="V1277" s="82">
        <v>23</v>
      </c>
      <c r="W1277" s="82" t="s">
        <v>208</v>
      </c>
      <c r="X1277" s="106">
        <v>28</v>
      </c>
      <c r="Y1277" s="82">
        <v>104</v>
      </c>
      <c r="Z1277" s="82">
        <v>28</v>
      </c>
      <c r="AA1277" s="106" t="str">
        <f t="shared" si="40"/>
        <v>נ_28_28_104_23</v>
      </c>
      <c r="AB1277" s="293">
        <v>299.52390136776586</v>
      </c>
    </row>
    <row r="1278" spans="13:28">
      <c r="M1278" s="106">
        <v>24</v>
      </c>
      <c r="N1278" s="106" t="s">
        <v>208</v>
      </c>
      <c r="O1278" s="106">
        <v>28</v>
      </c>
      <c r="P1278" s="106">
        <v>104</v>
      </c>
      <c r="Q1278" s="106">
        <v>28</v>
      </c>
      <c r="R1278" s="106" t="str">
        <f t="shared" si="39"/>
        <v>נ_28_28_104_24</v>
      </c>
      <c r="S1278" s="293">
        <v>1546.807180392738</v>
      </c>
      <c r="V1278" s="82">
        <v>24</v>
      </c>
      <c r="W1278" s="82" t="s">
        <v>208</v>
      </c>
      <c r="X1278" s="106">
        <v>28</v>
      </c>
      <c r="Y1278" s="82">
        <v>104</v>
      </c>
      <c r="Z1278" s="82">
        <v>28</v>
      </c>
      <c r="AA1278" s="106" t="str">
        <f t="shared" si="40"/>
        <v>נ_28_28_104_24</v>
      </c>
      <c r="AB1278" s="293">
        <v>396.8119787504537</v>
      </c>
    </row>
    <row r="1279" spans="13:28">
      <c r="M1279" s="106">
        <v>25</v>
      </c>
      <c r="N1279" s="106" t="s">
        <v>208</v>
      </c>
      <c r="O1279" s="106">
        <v>28</v>
      </c>
      <c r="P1279" s="106">
        <v>104</v>
      </c>
      <c r="Q1279" s="106">
        <v>28</v>
      </c>
      <c r="R1279" s="106" t="str">
        <f t="shared" si="39"/>
        <v>נ_28_28_104_25</v>
      </c>
      <c r="S1279" s="293">
        <v>1592.0500256845289</v>
      </c>
      <c r="V1279" s="82">
        <v>25</v>
      </c>
      <c r="W1279" s="82" t="s">
        <v>208</v>
      </c>
      <c r="X1279" s="106">
        <v>28</v>
      </c>
      <c r="Y1279" s="82">
        <v>104</v>
      </c>
      <c r="Z1279" s="82">
        <v>28</v>
      </c>
      <c r="AA1279" s="106" t="str">
        <f t="shared" si="40"/>
        <v>נ_28_28_104_25</v>
      </c>
      <c r="AB1279" s="293">
        <v>483.91759643556389</v>
      </c>
    </row>
    <row r="1280" spans="13:28">
      <c r="M1280" s="106">
        <v>26</v>
      </c>
      <c r="N1280" s="106" t="s">
        <v>208</v>
      </c>
      <c r="O1280" s="106">
        <v>28</v>
      </c>
      <c r="P1280" s="106">
        <v>104</v>
      </c>
      <c r="Q1280" s="106">
        <v>28</v>
      </c>
      <c r="R1280" s="106" t="str">
        <f t="shared" si="39"/>
        <v>נ_28_28_104_26</v>
      </c>
      <c r="S1280" s="293">
        <v>1636.2893070089372</v>
      </c>
      <c r="V1280" s="82">
        <v>26</v>
      </c>
      <c r="W1280" s="82" t="s">
        <v>208</v>
      </c>
      <c r="X1280" s="106">
        <v>28</v>
      </c>
      <c r="Y1280" s="82">
        <v>104</v>
      </c>
      <c r="Z1280" s="82">
        <v>28</v>
      </c>
      <c r="AA1280" s="106" t="str">
        <f t="shared" si="40"/>
        <v>נ_28_28_104_26</v>
      </c>
      <c r="AB1280" s="293">
        <v>532.18188478962816</v>
      </c>
    </row>
    <row r="1281" spans="13:28">
      <c r="M1281" s="106">
        <v>27</v>
      </c>
      <c r="N1281" s="106" t="s">
        <v>208</v>
      </c>
      <c r="O1281" s="106">
        <v>28</v>
      </c>
      <c r="P1281" s="106">
        <v>104</v>
      </c>
      <c r="Q1281" s="106">
        <v>28</v>
      </c>
      <c r="R1281" s="106" t="str">
        <f t="shared" si="39"/>
        <v>נ_28_28_104_27</v>
      </c>
      <c r="S1281" s="293">
        <v>1681.0286002272956</v>
      </c>
      <c r="V1281" s="82">
        <v>27</v>
      </c>
      <c r="W1281" s="82" t="s">
        <v>208</v>
      </c>
      <c r="X1281" s="106">
        <v>28</v>
      </c>
      <c r="Y1281" s="82">
        <v>104</v>
      </c>
      <c r="Z1281" s="82">
        <v>28</v>
      </c>
      <c r="AA1281" s="106" t="str">
        <f t="shared" si="40"/>
        <v>נ_28_28_104_27</v>
      </c>
      <c r="AB1281" s="293">
        <v>611.87189483520092</v>
      </c>
    </row>
    <row r="1282" spans="13:28">
      <c r="M1282" s="106">
        <v>28</v>
      </c>
      <c r="N1282" s="106" t="s">
        <v>208</v>
      </c>
      <c r="O1282" s="106">
        <v>28</v>
      </c>
      <c r="P1282" s="106">
        <v>104</v>
      </c>
      <c r="Q1282" s="106">
        <v>28</v>
      </c>
      <c r="R1282" s="106" t="str">
        <f t="shared" si="39"/>
        <v>נ_28_28_104_28</v>
      </c>
      <c r="S1282" s="293">
        <v>1725.0409306572938</v>
      </c>
      <c r="V1282" s="82">
        <v>28</v>
      </c>
      <c r="W1282" s="82" t="s">
        <v>208</v>
      </c>
      <c r="X1282" s="106">
        <v>28</v>
      </c>
      <c r="Y1282" s="82">
        <v>104</v>
      </c>
      <c r="Z1282" s="82">
        <v>28</v>
      </c>
      <c r="AA1282" s="106" t="str">
        <f t="shared" si="40"/>
        <v>נ_28_28_104_28</v>
      </c>
      <c r="AB1282" s="293">
        <v>673.20737805177532</v>
      </c>
    </row>
    <row r="1283" spans="13:28">
      <c r="M1283" s="106">
        <v>29</v>
      </c>
      <c r="N1283" s="106" t="s">
        <v>208</v>
      </c>
      <c r="O1283" s="106">
        <v>28</v>
      </c>
      <c r="P1283" s="106">
        <v>104</v>
      </c>
      <c r="Q1283" s="106">
        <v>28</v>
      </c>
      <c r="R1283" s="106" t="str">
        <f t="shared" si="39"/>
        <v>נ_28_28_104_29</v>
      </c>
      <c r="S1283" s="293">
        <v>1769.0492423953219</v>
      </c>
      <c r="V1283" s="82">
        <v>29</v>
      </c>
      <c r="W1283" s="82" t="s">
        <v>208</v>
      </c>
      <c r="X1283" s="106">
        <v>28</v>
      </c>
      <c r="Y1283" s="82">
        <v>104</v>
      </c>
      <c r="Z1283" s="82">
        <v>28</v>
      </c>
      <c r="AA1283" s="106" t="str">
        <f t="shared" si="40"/>
        <v>נ_28_28_104_29</v>
      </c>
      <c r="AB1283" s="293">
        <v>759.56370137598901</v>
      </c>
    </row>
    <row r="1284" spans="13:28">
      <c r="M1284" s="106">
        <v>30</v>
      </c>
      <c r="N1284" s="106" t="s">
        <v>208</v>
      </c>
      <c r="O1284" s="106">
        <v>28</v>
      </c>
      <c r="P1284" s="106">
        <v>104</v>
      </c>
      <c r="Q1284" s="106">
        <v>28</v>
      </c>
      <c r="R1284" s="106" t="str">
        <f t="shared" si="39"/>
        <v>נ_28_28_104_30</v>
      </c>
      <c r="S1284" s="293">
        <v>1812.019205725341</v>
      </c>
      <c r="V1284" s="82">
        <v>30</v>
      </c>
      <c r="W1284" s="82" t="s">
        <v>208</v>
      </c>
      <c r="X1284" s="106">
        <v>28</v>
      </c>
      <c r="Y1284" s="82">
        <v>104</v>
      </c>
      <c r="Z1284" s="82">
        <v>28</v>
      </c>
      <c r="AA1284" s="106" t="str">
        <f t="shared" si="40"/>
        <v>נ_28_28_104_30</v>
      </c>
      <c r="AB1284" s="293">
        <v>851.51758534373198</v>
      </c>
    </row>
    <row r="1285" spans="13:28">
      <c r="M1285" s="106">
        <v>31</v>
      </c>
      <c r="N1285" s="106" t="s">
        <v>208</v>
      </c>
      <c r="O1285" s="106">
        <v>28</v>
      </c>
      <c r="P1285" s="106">
        <v>104</v>
      </c>
      <c r="Q1285" s="106">
        <v>28</v>
      </c>
      <c r="R1285" s="106" t="str">
        <f t="shared" si="39"/>
        <v>נ_28_28_104_31</v>
      </c>
      <c r="S1285" s="293">
        <v>1853.6493369829443</v>
      </c>
      <c r="V1285" s="82">
        <v>31</v>
      </c>
      <c r="W1285" s="82" t="s">
        <v>208</v>
      </c>
      <c r="X1285" s="106">
        <v>28</v>
      </c>
      <c r="Y1285" s="82">
        <v>104</v>
      </c>
      <c r="Z1285" s="82">
        <v>28</v>
      </c>
      <c r="AA1285" s="106" t="str">
        <f t="shared" si="40"/>
        <v>נ_28_28_104_31</v>
      </c>
      <c r="AB1285" s="293">
        <v>928.93383278396027</v>
      </c>
    </row>
    <row r="1286" spans="13:28">
      <c r="M1286" s="106">
        <v>32</v>
      </c>
      <c r="N1286" s="106" t="s">
        <v>208</v>
      </c>
      <c r="O1286" s="106">
        <v>28</v>
      </c>
      <c r="P1286" s="106">
        <v>104</v>
      </c>
      <c r="Q1286" s="106">
        <v>28</v>
      </c>
      <c r="R1286" s="106" t="str">
        <f t="shared" ref="R1286:R1349" si="41">N1286&amp;"_"&amp;O1286&amp;"_"&amp;Q1286&amp;"_"&amp;P1286&amp;"_"&amp;M1286</f>
        <v>נ_28_28_104_32</v>
      </c>
      <c r="S1286" s="293">
        <v>1894.4842740748259</v>
      </c>
      <c r="V1286" s="82">
        <v>32</v>
      </c>
      <c r="W1286" s="82" t="s">
        <v>208</v>
      </c>
      <c r="X1286" s="106">
        <v>28</v>
      </c>
      <c r="Y1286" s="82">
        <v>104</v>
      </c>
      <c r="Z1286" s="82">
        <v>28</v>
      </c>
      <c r="AA1286" s="106" t="str">
        <f t="shared" si="40"/>
        <v>נ_28_28_104_32</v>
      </c>
      <c r="AB1286" s="293">
        <v>991.93306702607208</v>
      </c>
    </row>
    <row r="1287" spans="13:28">
      <c r="M1287" s="106">
        <v>33</v>
      </c>
      <c r="N1287" s="106" t="s">
        <v>208</v>
      </c>
      <c r="O1287" s="106">
        <v>28</v>
      </c>
      <c r="P1287" s="106">
        <v>104</v>
      </c>
      <c r="Q1287" s="106">
        <v>28</v>
      </c>
      <c r="R1287" s="106" t="str">
        <f t="shared" si="41"/>
        <v>נ_28_28_104_33</v>
      </c>
      <c r="S1287" s="293">
        <v>1935.1169586843118</v>
      </c>
      <c r="V1287" s="82">
        <v>33</v>
      </c>
      <c r="W1287" s="82" t="s">
        <v>208</v>
      </c>
      <c r="X1287" s="106">
        <v>28</v>
      </c>
      <c r="Y1287" s="82">
        <v>104</v>
      </c>
      <c r="Z1287" s="82">
        <v>28</v>
      </c>
      <c r="AA1287" s="106" t="str">
        <f t="shared" ref="AA1287:AA1350" si="42">W1287&amp;"_"&amp;X1287&amp;"_"&amp;Z1287&amp;"_"&amp;Y1287&amp;"_"&amp;V1287</f>
        <v>נ_28_28_104_33</v>
      </c>
      <c r="AB1287" s="293">
        <v>1040.3043936436561</v>
      </c>
    </row>
    <row r="1288" spans="13:28">
      <c r="M1288" s="106">
        <v>34</v>
      </c>
      <c r="N1288" s="106" t="s">
        <v>208</v>
      </c>
      <c r="O1288" s="106">
        <v>28</v>
      </c>
      <c r="P1288" s="106">
        <v>104</v>
      </c>
      <c r="Q1288" s="106">
        <v>28</v>
      </c>
      <c r="R1288" s="106" t="str">
        <f t="shared" si="41"/>
        <v>נ_28_28_104_34</v>
      </c>
      <c r="S1288" s="293">
        <v>1976.211134372053</v>
      </c>
      <c r="V1288" s="82">
        <v>34</v>
      </c>
      <c r="W1288" s="82" t="s">
        <v>208</v>
      </c>
      <c r="X1288" s="106">
        <v>28</v>
      </c>
      <c r="Y1288" s="82">
        <v>104</v>
      </c>
      <c r="Z1288" s="82">
        <v>28</v>
      </c>
      <c r="AA1288" s="106" t="str">
        <f t="shared" si="42"/>
        <v>נ_28_28_104_34</v>
      </c>
      <c r="AB1288" s="293">
        <v>1084.3039923549527</v>
      </c>
    </row>
    <row r="1289" spans="13:28">
      <c r="M1289" s="106">
        <v>35</v>
      </c>
      <c r="N1289" s="106" t="s">
        <v>208</v>
      </c>
      <c r="O1289" s="106">
        <v>28</v>
      </c>
      <c r="P1289" s="106">
        <v>104</v>
      </c>
      <c r="Q1289" s="106">
        <v>28</v>
      </c>
      <c r="R1289" s="106" t="str">
        <f t="shared" si="41"/>
        <v>נ_28_28_104_35</v>
      </c>
      <c r="S1289" s="293">
        <v>2018.0291335759264</v>
      </c>
      <c r="V1289" s="82">
        <v>35</v>
      </c>
      <c r="W1289" s="82" t="s">
        <v>208</v>
      </c>
      <c r="X1289" s="106">
        <v>28</v>
      </c>
      <c r="Y1289" s="82">
        <v>104</v>
      </c>
      <c r="Z1289" s="82">
        <v>28</v>
      </c>
      <c r="AA1289" s="106" t="str">
        <f t="shared" si="42"/>
        <v>נ_28_28_104_35</v>
      </c>
      <c r="AB1289" s="293">
        <v>1135.3556376380557</v>
      </c>
    </row>
    <row r="1290" spans="13:28">
      <c r="M1290" s="106">
        <v>36</v>
      </c>
      <c r="N1290" s="106" t="s">
        <v>208</v>
      </c>
      <c r="O1290" s="106">
        <v>28</v>
      </c>
      <c r="P1290" s="106">
        <v>104</v>
      </c>
      <c r="Q1290" s="106">
        <v>28</v>
      </c>
      <c r="R1290" s="106" t="str">
        <f t="shared" si="41"/>
        <v>נ_28_28_104_36</v>
      </c>
      <c r="S1290" s="293">
        <v>2060.325253047195</v>
      </c>
      <c r="V1290" s="82">
        <v>36</v>
      </c>
      <c r="W1290" s="82" t="s">
        <v>208</v>
      </c>
      <c r="X1290" s="106">
        <v>28</v>
      </c>
      <c r="Y1290" s="82">
        <v>104</v>
      </c>
      <c r="Z1290" s="82">
        <v>28</v>
      </c>
      <c r="AA1290" s="106" t="str">
        <f t="shared" si="42"/>
        <v>נ_28_28_104_36</v>
      </c>
      <c r="AB1290" s="293">
        <v>1181.2959837562526</v>
      </c>
    </row>
    <row r="1291" spans="13:28">
      <c r="M1291" s="106">
        <v>37</v>
      </c>
      <c r="N1291" s="106" t="s">
        <v>208</v>
      </c>
      <c r="O1291" s="106">
        <v>28</v>
      </c>
      <c r="P1291" s="106">
        <v>104</v>
      </c>
      <c r="Q1291" s="106">
        <v>28</v>
      </c>
      <c r="R1291" s="106" t="str">
        <f t="shared" si="41"/>
        <v>נ_28_28_104_37</v>
      </c>
      <c r="S1291" s="293">
        <v>2103.4132607815127</v>
      </c>
      <c r="V1291" s="82">
        <v>37</v>
      </c>
      <c r="W1291" s="82" t="s">
        <v>208</v>
      </c>
      <c r="X1291" s="106">
        <v>28</v>
      </c>
      <c r="Y1291" s="82">
        <v>104</v>
      </c>
      <c r="Z1291" s="82">
        <v>28</v>
      </c>
      <c r="AA1291" s="106" t="str">
        <f t="shared" si="42"/>
        <v>נ_28_28_104_37</v>
      </c>
      <c r="AB1291" s="293">
        <v>1234.1215649339501</v>
      </c>
    </row>
    <row r="1292" spans="13:28">
      <c r="M1292" s="106">
        <v>38</v>
      </c>
      <c r="N1292" s="106" t="s">
        <v>208</v>
      </c>
      <c r="O1292" s="106">
        <v>28</v>
      </c>
      <c r="P1292" s="106">
        <v>104</v>
      </c>
      <c r="Q1292" s="106">
        <v>28</v>
      </c>
      <c r="R1292" s="106" t="str">
        <f t="shared" si="41"/>
        <v>נ_28_28_104_38</v>
      </c>
      <c r="S1292" s="293">
        <v>2147.0541381313706</v>
      </c>
      <c r="V1292" s="82">
        <v>38</v>
      </c>
      <c r="W1292" s="82" t="s">
        <v>208</v>
      </c>
      <c r="X1292" s="106">
        <v>28</v>
      </c>
      <c r="Y1292" s="82">
        <v>104</v>
      </c>
      <c r="Z1292" s="82">
        <v>28</v>
      </c>
      <c r="AA1292" s="106" t="str">
        <f t="shared" si="42"/>
        <v>נ_28_28_104_38</v>
      </c>
      <c r="AB1292" s="293">
        <v>1266.0578884299211</v>
      </c>
    </row>
    <row r="1293" spans="13:28">
      <c r="M1293" s="106">
        <v>39</v>
      </c>
      <c r="N1293" s="106" t="s">
        <v>208</v>
      </c>
      <c r="O1293" s="106">
        <v>28</v>
      </c>
      <c r="P1293" s="106">
        <v>104</v>
      </c>
      <c r="Q1293" s="106">
        <v>28</v>
      </c>
      <c r="R1293" s="106" t="str">
        <f t="shared" si="41"/>
        <v>נ_28_28_104_39</v>
      </c>
      <c r="S1293" s="293">
        <v>2192.3853446779103</v>
      </c>
      <c r="V1293" s="82">
        <v>39</v>
      </c>
      <c r="W1293" s="82" t="s">
        <v>208</v>
      </c>
      <c r="X1293" s="106">
        <v>28</v>
      </c>
      <c r="Y1293" s="82">
        <v>104</v>
      </c>
      <c r="Z1293" s="82">
        <v>28</v>
      </c>
      <c r="AA1293" s="106" t="str">
        <f t="shared" si="42"/>
        <v>נ_28_28_104_39</v>
      </c>
      <c r="AB1293" s="293">
        <v>1305.900700390227</v>
      </c>
    </row>
    <row r="1294" spans="13:28">
      <c r="M1294" s="106">
        <v>40</v>
      </c>
      <c r="N1294" s="106" t="s">
        <v>208</v>
      </c>
      <c r="O1294" s="106">
        <v>28</v>
      </c>
      <c r="P1294" s="106">
        <v>104</v>
      </c>
      <c r="Q1294" s="106">
        <v>28</v>
      </c>
      <c r="R1294" s="106" t="str">
        <f t="shared" si="41"/>
        <v>נ_28_28_104_40</v>
      </c>
      <c r="S1294" s="293">
        <v>2239.2001808520326</v>
      </c>
      <c r="V1294" s="82">
        <v>40</v>
      </c>
      <c r="W1294" s="82" t="s">
        <v>208</v>
      </c>
      <c r="X1294" s="106">
        <v>28</v>
      </c>
      <c r="Y1294" s="82">
        <v>104</v>
      </c>
      <c r="Z1294" s="82">
        <v>28</v>
      </c>
      <c r="AA1294" s="106" t="str">
        <f t="shared" si="42"/>
        <v>נ_28_28_104_40</v>
      </c>
      <c r="AB1294" s="293">
        <v>1342.7232878003206</v>
      </c>
    </row>
    <row r="1295" spans="13:28">
      <c r="M1295" s="106">
        <v>41</v>
      </c>
      <c r="N1295" s="106" t="s">
        <v>208</v>
      </c>
      <c r="O1295" s="106">
        <v>28</v>
      </c>
      <c r="P1295" s="106">
        <v>104</v>
      </c>
      <c r="Q1295" s="106">
        <v>28</v>
      </c>
      <c r="R1295" s="106" t="str">
        <f t="shared" si="41"/>
        <v>נ_28_28_104_41</v>
      </c>
      <c r="S1295" s="293">
        <v>2287.8502992610679</v>
      </c>
      <c r="V1295" s="82">
        <v>41</v>
      </c>
      <c r="W1295" s="82" t="s">
        <v>208</v>
      </c>
      <c r="X1295" s="106">
        <v>28</v>
      </c>
      <c r="Y1295" s="82">
        <v>104</v>
      </c>
      <c r="Z1295" s="82">
        <v>28</v>
      </c>
      <c r="AA1295" s="106" t="str">
        <f t="shared" si="42"/>
        <v>נ_28_28_104_41</v>
      </c>
      <c r="AB1295" s="293">
        <v>1388.2326453608164</v>
      </c>
    </row>
    <row r="1296" spans="13:28">
      <c r="M1296" s="106">
        <v>42</v>
      </c>
      <c r="N1296" s="106" t="s">
        <v>208</v>
      </c>
      <c r="O1296" s="106">
        <v>28</v>
      </c>
      <c r="P1296" s="106">
        <v>104</v>
      </c>
      <c r="Q1296" s="106">
        <v>28</v>
      </c>
      <c r="R1296" s="106" t="str">
        <f t="shared" si="41"/>
        <v>נ_28_28_104_42</v>
      </c>
      <c r="S1296" s="293">
        <v>2338.0987568594833</v>
      </c>
      <c r="V1296" s="82">
        <v>42</v>
      </c>
      <c r="W1296" s="82" t="s">
        <v>208</v>
      </c>
      <c r="X1296" s="106">
        <v>28</v>
      </c>
      <c r="Y1296" s="82">
        <v>104</v>
      </c>
      <c r="Z1296" s="82">
        <v>28</v>
      </c>
      <c r="AA1296" s="106" t="str">
        <f t="shared" si="42"/>
        <v>נ_28_28_104_42</v>
      </c>
      <c r="AB1296" s="293">
        <v>1403.0321336512034</v>
      </c>
    </row>
    <row r="1297" spans="13:28">
      <c r="M1297" s="106">
        <v>43</v>
      </c>
      <c r="N1297" s="106" t="s">
        <v>208</v>
      </c>
      <c r="O1297" s="106">
        <v>28</v>
      </c>
      <c r="P1297" s="106">
        <v>104</v>
      </c>
      <c r="Q1297" s="106">
        <v>28</v>
      </c>
      <c r="R1297" s="106" t="str">
        <f t="shared" si="41"/>
        <v>נ_28_28_104_43</v>
      </c>
      <c r="S1297" s="293">
        <v>2391.9050615644892</v>
      </c>
      <c r="V1297" s="82">
        <v>43</v>
      </c>
      <c r="W1297" s="82" t="s">
        <v>208</v>
      </c>
      <c r="X1297" s="106">
        <v>28</v>
      </c>
      <c r="Y1297" s="82">
        <v>104</v>
      </c>
      <c r="Z1297" s="82">
        <v>28</v>
      </c>
      <c r="AA1297" s="106" t="str">
        <f t="shared" si="42"/>
        <v>נ_28_28_104_43</v>
      </c>
      <c r="AB1297" s="293">
        <v>1464.7312434043238</v>
      </c>
    </row>
    <row r="1298" spans="13:28">
      <c r="M1298" s="106">
        <v>44</v>
      </c>
      <c r="N1298" s="106" t="s">
        <v>208</v>
      </c>
      <c r="O1298" s="106">
        <v>28</v>
      </c>
      <c r="P1298" s="106">
        <v>104</v>
      </c>
      <c r="Q1298" s="106">
        <v>28</v>
      </c>
      <c r="R1298" s="106" t="str">
        <f t="shared" si="41"/>
        <v>נ_28_28_104_44</v>
      </c>
      <c r="S1298" s="293">
        <v>2447.0093774659376</v>
      </c>
      <c r="V1298" s="82">
        <v>44</v>
      </c>
      <c r="W1298" s="82" t="s">
        <v>208</v>
      </c>
      <c r="X1298" s="106">
        <v>28</v>
      </c>
      <c r="Y1298" s="82">
        <v>104</v>
      </c>
      <c r="Z1298" s="82">
        <v>28</v>
      </c>
      <c r="AA1298" s="106" t="str">
        <f t="shared" si="42"/>
        <v>נ_28_28_104_44</v>
      </c>
      <c r="AB1298" s="293">
        <v>1529.1252035110135</v>
      </c>
    </row>
    <row r="1299" spans="13:28">
      <c r="M1299" s="106">
        <v>45</v>
      </c>
      <c r="N1299" s="106" t="s">
        <v>208</v>
      </c>
      <c r="O1299" s="106">
        <v>28</v>
      </c>
      <c r="P1299" s="106">
        <v>104</v>
      </c>
      <c r="Q1299" s="106">
        <v>28</v>
      </c>
      <c r="R1299" s="106" t="str">
        <f t="shared" si="41"/>
        <v>נ_28_28_104_45</v>
      </c>
      <c r="S1299" s="293">
        <v>2503.4596922313276</v>
      </c>
      <c r="V1299" s="82">
        <v>45</v>
      </c>
      <c r="W1299" s="82" t="s">
        <v>208</v>
      </c>
      <c r="X1299" s="106">
        <v>28</v>
      </c>
      <c r="Y1299" s="82">
        <v>104</v>
      </c>
      <c r="Z1299" s="82">
        <v>28</v>
      </c>
      <c r="AA1299" s="106" t="str">
        <f t="shared" si="42"/>
        <v>נ_28_28_104_45</v>
      </c>
      <c r="AB1299" s="293">
        <v>1590.8877518693475</v>
      </c>
    </row>
    <row r="1300" spans="13:28">
      <c r="M1300" s="106">
        <v>46</v>
      </c>
      <c r="N1300" s="106" t="s">
        <v>208</v>
      </c>
      <c r="O1300" s="106">
        <v>28</v>
      </c>
      <c r="P1300" s="106">
        <v>104</v>
      </c>
      <c r="Q1300" s="106">
        <v>28</v>
      </c>
      <c r="R1300" s="106" t="str">
        <f t="shared" si="41"/>
        <v>נ_28_28_104_46</v>
      </c>
      <c r="S1300" s="293">
        <v>2561.6495453617986</v>
      </c>
      <c r="V1300" s="82">
        <v>46</v>
      </c>
      <c r="W1300" s="82" t="s">
        <v>208</v>
      </c>
      <c r="X1300" s="106">
        <v>28</v>
      </c>
      <c r="Y1300" s="82">
        <v>104</v>
      </c>
      <c r="Z1300" s="82">
        <v>28</v>
      </c>
      <c r="AA1300" s="106" t="str">
        <f t="shared" si="42"/>
        <v>נ_28_28_104_46</v>
      </c>
      <c r="AB1300" s="293">
        <v>1704.5825038573514</v>
      </c>
    </row>
    <row r="1301" spans="13:28">
      <c r="M1301" s="106">
        <v>47</v>
      </c>
      <c r="N1301" s="106" t="s">
        <v>208</v>
      </c>
      <c r="O1301" s="106">
        <v>28</v>
      </c>
      <c r="P1301" s="106">
        <v>104</v>
      </c>
      <c r="Q1301" s="106">
        <v>28</v>
      </c>
      <c r="R1301" s="106" t="str">
        <f t="shared" si="41"/>
        <v>נ_28_28_104_47</v>
      </c>
      <c r="S1301" s="293">
        <v>2618.5048405103339</v>
      </c>
      <c r="V1301" s="82">
        <v>47</v>
      </c>
      <c r="W1301" s="82" t="s">
        <v>208</v>
      </c>
      <c r="X1301" s="106">
        <v>28</v>
      </c>
      <c r="Y1301" s="82">
        <v>104</v>
      </c>
      <c r="Z1301" s="82">
        <v>28</v>
      </c>
      <c r="AA1301" s="106" t="str">
        <f t="shared" si="42"/>
        <v>נ_28_28_104_47</v>
      </c>
      <c r="AB1301" s="293">
        <v>1825.0581976258163</v>
      </c>
    </row>
    <row r="1302" spans="13:28">
      <c r="M1302" s="106">
        <v>48</v>
      </c>
      <c r="N1302" s="106" t="s">
        <v>208</v>
      </c>
      <c r="O1302" s="106">
        <v>28</v>
      </c>
      <c r="P1302" s="106">
        <v>104</v>
      </c>
      <c r="Q1302" s="106">
        <v>28</v>
      </c>
      <c r="R1302" s="106" t="str">
        <f t="shared" si="41"/>
        <v>נ_28_28_104_48</v>
      </c>
      <c r="S1302" s="293">
        <v>2673.4220299791155</v>
      </c>
      <c r="V1302" s="82">
        <v>48</v>
      </c>
      <c r="W1302" s="82" t="s">
        <v>208</v>
      </c>
      <c r="X1302" s="106">
        <v>28</v>
      </c>
      <c r="Y1302" s="82">
        <v>104</v>
      </c>
      <c r="Z1302" s="82">
        <v>28</v>
      </c>
      <c r="AA1302" s="106" t="str">
        <f t="shared" si="42"/>
        <v>נ_28_28_104_48</v>
      </c>
      <c r="AB1302" s="293">
        <v>1884.5207053018989</v>
      </c>
    </row>
    <row r="1303" spans="13:28">
      <c r="M1303" s="106">
        <v>49</v>
      </c>
      <c r="N1303" s="106" t="s">
        <v>208</v>
      </c>
      <c r="O1303" s="106">
        <v>28</v>
      </c>
      <c r="P1303" s="106">
        <v>104</v>
      </c>
      <c r="Q1303" s="106">
        <v>28</v>
      </c>
      <c r="R1303" s="106" t="str">
        <f t="shared" si="41"/>
        <v>נ_28_28_104_49</v>
      </c>
      <c r="S1303" s="293">
        <v>2730.457086936261</v>
      </c>
      <c r="V1303" s="82">
        <v>49</v>
      </c>
      <c r="W1303" s="82" t="s">
        <v>208</v>
      </c>
      <c r="X1303" s="106">
        <v>28</v>
      </c>
      <c r="Y1303" s="82">
        <v>104</v>
      </c>
      <c r="Z1303" s="82">
        <v>28</v>
      </c>
      <c r="AA1303" s="106" t="str">
        <f t="shared" si="42"/>
        <v>נ_28_28_104_49</v>
      </c>
      <c r="AB1303" s="293">
        <v>1921.5389637208714</v>
      </c>
    </row>
    <row r="1304" spans="13:28">
      <c r="M1304" s="106">
        <v>50</v>
      </c>
      <c r="N1304" s="106" t="s">
        <v>208</v>
      </c>
      <c r="O1304" s="106">
        <v>28</v>
      </c>
      <c r="P1304" s="106">
        <v>104</v>
      </c>
      <c r="Q1304" s="106">
        <v>28</v>
      </c>
      <c r="R1304" s="106" t="str">
        <f t="shared" si="41"/>
        <v>נ_28_28_104_50</v>
      </c>
      <c r="S1304" s="293">
        <v>2791.6851074064102</v>
      </c>
      <c r="V1304" s="82">
        <v>50</v>
      </c>
      <c r="W1304" s="82" t="s">
        <v>208</v>
      </c>
      <c r="X1304" s="106">
        <v>28</v>
      </c>
      <c r="Y1304" s="82">
        <v>104</v>
      </c>
      <c r="Z1304" s="82">
        <v>28</v>
      </c>
      <c r="AA1304" s="106" t="str">
        <f t="shared" si="42"/>
        <v>נ_28_28_104_50</v>
      </c>
      <c r="AB1304" s="293">
        <v>1974.8379093644371</v>
      </c>
    </row>
    <row r="1305" spans="13:28">
      <c r="M1305" s="106">
        <v>51</v>
      </c>
      <c r="N1305" s="106" t="s">
        <v>208</v>
      </c>
      <c r="O1305" s="106">
        <v>28</v>
      </c>
      <c r="P1305" s="106">
        <v>104</v>
      </c>
      <c r="Q1305" s="106">
        <v>28</v>
      </c>
      <c r="R1305" s="106" t="str">
        <f t="shared" si="41"/>
        <v>נ_28_28_104_51</v>
      </c>
      <c r="S1305" s="293">
        <v>2856.6606940171123</v>
      </c>
      <c r="V1305" s="82">
        <v>51</v>
      </c>
      <c r="W1305" s="82" t="s">
        <v>208</v>
      </c>
      <c r="X1305" s="106">
        <v>28</v>
      </c>
      <c r="Y1305" s="82">
        <v>104</v>
      </c>
      <c r="Z1305" s="82">
        <v>28</v>
      </c>
      <c r="AA1305" s="106" t="str">
        <f t="shared" si="42"/>
        <v>נ_28_28_104_51</v>
      </c>
      <c r="AB1305" s="293">
        <v>1999.7332970270995</v>
      </c>
    </row>
    <row r="1306" spans="13:28">
      <c r="M1306" s="106">
        <v>52</v>
      </c>
      <c r="N1306" s="106" t="s">
        <v>208</v>
      </c>
      <c r="O1306" s="106">
        <v>28</v>
      </c>
      <c r="P1306" s="106">
        <v>104</v>
      </c>
      <c r="Q1306" s="106">
        <v>28</v>
      </c>
      <c r="R1306" s="106" t="str">
        <f t="shared" si="41"/>
        <v>נ_28_28_104_52</v>
      </c>
      <c r="S1306" s="293">
        <v>2928.5047004857465</v>
      </c>
      <c r="V1306" s="82">
        <v>52</v>
      </c>
      <c r="W1306" s="82" t="s">
        <v>208</v>
      </c>
      <c r="X1306" s="106">
        <v>28</v>
      </c>
      <c r="Y1306" s="82">
        <v>104</v>
      </c>
      <c r="Z1306" s="82">
        <v>28</v>
      </c>
      <c r="AA1306" s="106" t="str">
        <f t="shared" si="42"/>
        <v>נ_28_28_104_52</v>
      </c>
      <c r="AB1306" s="293">
        <v>2106.7546566023025</v>
      </c>
    </row>
    <row r="1307" spans="13:28">
      <c r="M1307" s="106">
        <v>53</v>
      </c>
      <c r="N1307" s="106" t="s">
        <v>208</v>
      </c>
      <c r="O1307" s="106">
        <v>28</v>
      </c>
      <c r="P1307" s="106">
        <v>104</v>
      </c>
      <c r="Q1307" s="106">
        <v>28</v>
      </c>
      <c r="R1307" s="106" t="str">
        <f t="shared" si="41"/>
        <v>נ_28_28_104_53</v>
      </c>
      <c r="S1307" s="293">
        <v>3001.5963699970707</v>
      </c>
      <c r="V1307" s="82">
        <v>53</v>
      </c>
      <c r="W1307" s="82" t="s">
        <v>208</v>
      </c>
      <c r="X1307" s="106">
        <v>28</v>
      </c>
      <c r="Y1307" s="82">
        <v>104</v>
      </c>
      <c r="Z1307" s="82">
        <v>28</v>
      </c>
      <c r="AA1307" s="106" t="str">
        <f t="shared" si="42"/>
        <v>נ_28_28_104_53</v>
      </c>
      <c r="AB1307" s="293">
        <v>2212.1461276248492</v>
      </c>
    </row>
    <row r="1308" spans="13:28">
      <c r="M1308" s="106">
        <v>54</v>
      </c>
      <c r="N1308" s="106" t="s">
        <v>208</v>
      </c>
      <c r="O1308" s="106">
        <v>28</v>
      </c>
      <c r="P1308" s="106">
        <v>104</v>
      </c>
      <c r="Q1308" s="106">
        <v>28</v>
      </c>
      <c r="R1308" s="106" t="str">
        <f t="shared" si="41"/>
        <v>נ_28_28_104_54</v>
      </c>
      <c r="S1308" s="293">
        <v>3076.469754836156</v>
      </c>
      <c r="V1308" s="82">
        <v>54</v>
      </c>
      <c r="W1308" s="82" t="s">
        <v>208</v>
      </c>
      <c r="X1308" s="106">
        <v>28</v>
      </c>
      <c r="Y1308" s="82">
        <v>104</v>
      </c>
      <c r="Z1308" s="82">
        <v>28</v>
      </c>
      <c r="AA1308" s="106" t="str">
        <f t="shared" si="42"/>
        <v>נ_28_28_104_54</v>
      </c>
      <c r="AB1308" s="293">
        <v>2314.3824396321106</v>
      </c>
    </row>
    <row r="1309" spans="13:28">
      <c r="M1309" s="106">
        <v>55</v>
      </c>
      <c r="N1309" s="106" t="s">
        <v>208</v>
      </c>
      <c r="O1309" s="106">
        <v>28</v>
      </c>
      <c r="P1309" s="106">
        <v>104</v>
      </c>
      <c r="Q1309" s="106">
        <v>28</v>
      </c>
      <c r="R1309" s="106" t="str">
        <f t="shared" si="41"/>
        <v>נ_28_28_104_55</v>
      </c>
      <c r="S1309" s="293">
        <v>3153.9851376991905</v>
      </c>
      <c r="V1309" s="82">
        <v>55</v>
      </c>
      <c r="W1309" s="82" t="s">
        <v>208</v>
      </c>
      <c r="X1309" s="106">
        <v>28</v>
      </c>
      <c r="Y1309" s="82">
        <v>104</v>
      </c>
      <c r="Z1309" s="82">
        <v>28</v>
      </c>
      <c r="AA1309" s="106" t="str">
        <f t="shared" si="42"/>
        <v>נ_28_28_104_55</v>
      </c>
      <c r="AB1309" s="293">
        <v>2510.4228630096559</v>
      </c>
    </row>
    <row r="1310" spans="13:28">
      <c r="M1310" s="106">
        <v>56</v>
      </c>
      <c r="N1310" s="106" t="s">
        <v>208</v>
      </c>
      <c r="O1310" s="106">
        <v>28</v>
      </c>
      <c r="P1310" s="106">
        <v>104</v>
      </c>
      <c r="Q1310" s="106">
        <v>28</v>
      </c>
      <c r="R1310" s="106" t="str">
        <f t="shared" si="41"/>
        <v>נ_28_28_104_56</v>
      </c>
      <c r="S1310" s="293">
        <v>3224.9778077132105</v>
      </c>
      <c r="V1310" s="82">
        <v>56</v>
      </c>
      <c r="W1310" s="82" t="s">
        <v>208</v>
      </c>
      <c r="X1310" s="106">
        <v>28</v>
      </c>
      <c r="Y1310" s="82">
        <v>104</v>
      </c>
      <c r="Z1310" s="82">
        <v>28</v>
      </c>
      <c r="AA1310" s="106" t="str">
        <f t="shared" si="42"/>
        <v>נ_28_28_104_56</v>
      </c>
      <c r="AB1310" s="293">
        <v>2649.1581277040673</v>
      </c>
    </row>
    <row r="1311" spans="13:28">
      <c r="M1311" s="106">
        <v>57</v>
      </c>
      <c r="N1311" s="106" t="s">
        <v>208</v>
      </c>
      <c r="O1311" s="106">
        <v>28</v>
      </c>
      <c r="P1311" s="106">
        <v>104</v>
      </c>
      <c r="Q1311" s="106">
        <v>28</v>
      </c>
      <c r="R1311" s="106" t="str">
        <f t="shared" si="41"/>
        <v>נ_28_28_104_57</v>
      </c>
      <c r="S1311" s="293">
        <v>3294.3474769951558</v>
      </c>
      <c r="V1311" s="82">
        <v>57</v>
      </c>
      <c r="W1311" s="82" t="s">
        <v>208</v>
      </c>
      <c r="X1311" s="106">
        <v>28</v>
      </c>
      <c r="Y1311" s="82">
        <v>104</v>
      </c>
      <c r="Z1311" s="82">
        <v>28</v>
      </c>
      <c r="AA1311" s="106" t="str">
        <f t="shared" si="42"/>
        <v>נ_28_28_104_57</v>
      </c>
      <c r="AB1311" s="293">
        <v>2922.5928372887734</v>
      </c>
    </row>
    <row r="1312" spans="13:28">
      <c r="M1312" s="106">
        <v>58</v>
      </c>
      <c r="N1312" s="106" t="s">
        <v>208</v>
      </c>
      <c r="O1312" s="106">
        <v>28</v>
      </c>
      <c r="P1312" s="106">
        <v>104</v>
      </c>
      <c r="Q1312" s="106">
        <v>28</v>
      </c>
      <c r="R1312" s="106" t="str">
        <f t="shared" si="41"/>
        <v>נ_28_28_104_58</v>
      </c>
      <c r="S1312" s="293">
        <v>3344.6105397316605</v>
      </c>
      <c r="V1312" s="82">
        <v>58</v>
      </c>
      <c r="W1312" s="82" t="s">
        <v>208</v>
      </c>
      <c r="X1312" s="106">
        <v>28</v>
      </c>
      <c r="Y1312" s="82">
        <v>104</v>
      </c>
      <c r="Z1312" s="82">
        <v>28</v>
      </c>
      <c r="AA1312" s="106" t="str">
        <f t="shared" si="42"/>
        <v>נ_28_28_104_58</v>
      </c>
      <c r="AB1312" s="293">
        <v>3191.9954427883586</v>
      </c>
    </row>
    <row r="1313" spans="13:28">
      <c r="M1313" s="106">
        <v>59</v>
      </c>
      <c r="N1313" s="106" t="s">
        <v>208</v>
      </c>
      <c r="O1313" s="106">
        <v>28</v>
      </c>
      <c r="P1313" s="106">
        <v>104</v>
      </c>
      <c r="Q1313" s="106">
        <v>28</v>
      </c>
      <c r="R1313" s="106" t="str">
        <f t="shared" si="41"/>
        <v>נ_28_28_104_59</v>
      </c>
      <c r="S1313" s="293">
        <v>3369.5581573432514</v>
      </c>
      <c r="V1313" s="82">
        <v>59</v>
      </c>
      <c r="W1313" s="82" t="s">
        <v>208</v>
      </c>
      <c r="X1313" s="106">
        <v>28</v>
      </c>
      <c r="Y1313" s="82">
        <v>104</v>
      </c>
      <c r="Z1313" s="82">
        <v>28</v>
      </c>
      <c r="AA1313" s="106" t="str">
        <f t="shared" si="42"/>
        <v>נ_28_28_104_59</v>
      </c>
      <c r="AB1313" s="293">
        <v>3171.3168863823321</v>
      </c>
    </row>
    <row r="1314" spans="13:28">
      <c r="M1314" s="106">
        <v>60</v>
      </c>
      <c r="N1314" s="106" t="s">
        <v>208</v>
      </c>
      <c r="O1314" s="106">
        <v>28</v>
      </c>
      <c r="P1314" s="106">
        <v>104</v>
      </c>
      <c r="Q1314" s="106">
        <v>28</v>
      </c>
      <c r="R1314" s="106" t="str">
        <f t="shared" si="41"/>
        <v>נ_28_28_104_60</v>
      </c>
      <c r="S1314" s="293">
        <v>3405.008212409894</v>
      </c>
      <c r="V1314" s="82">
        <v>60</v>
      </c>
      <c r="W1314" s="82" t="s">
        <v>208</v>
      </c>
      <c r="X1314" s="106">
        <v>28</v>
      </c>
      <c r="Y1314" s="82">
        <v>104</v>
      </c>
      <c r="Z1314" s="82">
        <v>28</v>
      </c>
      <c r="AA1314" s="106" t="str">
        <f t="shared" si="42"/>
        <v>נ_28_28_104_60</v>
      </c>
      <c r="AB1314" s="293">
        <v>3380.5512004316156</v>
      </c>
    </row>
    <row r="1315" spans="13:28">
      <c r="M1315" s="106">
        <v>61</v>
      </c>
      <c r="N1315" s="106" t="s">
        <v>208</v>
      </c>
      <c r="O1315" s="106">
        <v>28</v>
      </c>
      <c r="P1315" s="106">
        <v>104</v>
      </c>
      <c r="Q1315" s="106">
        <v>28</v>
      </c>
      <c r="R1315" s="106" t="str">
        <f t="shared" si="41"/>
        <v>נ_28_28_104_61</v>
      </c>
      <c r="S1315" s="293">
        <v>3413.9870017011503</v>
      </c>
      <c r="V1315" s="82">
        <v>61</v>
      </c>
      <c r="W1315" s="82" t="s">
        <v>208</v>
      </c>
      <c r="X1315" s="106">
        <v>28</v>
      </c>
      <c r="Y1315" s="82">
        <v>104</v>
      </c>
      <c r="Z1315" s="82">
        <v>28</v>
      </c>
      <c r="AA1315" s="106" t="str">
        <f t="shared" si="42"/>
        <v>נ_28_28_104_61</v>
      </c>
      <c r="AB1315" s="293">
        <v>3498.3216940581387</v>
      </c>
    </row>
    <row r="1316" spans="13:28">
      <c r="M1316" s="106">
        <v>62</v>
      </c>
      <c r="N1316" s="106" t="s">
        <v>208</v>
      </c>
      <c r="O1316" s="106">
        <v>28</v>
      </c>
      <c r="P1316" s="106">
        <v>104</v>
      </c>
      <c r="Q1316" s="106">
        <v>28</v>
      </c>
      <c r="R1316" s="106" t="str">
        <f t="shared" si="41"/>
        <v>נ_28_28_104_62</v>
      </c>
      <c r="S1316" s="293">
        <v>3400.9934089910744</v>
      </c>
      <c r="V1316" s="82">
        <v>62</v>
      </c>
      <c r="W1316" s="82" t="s">
        <v>208</v>
      </c>
      <c r="X1316" s="106">
        <v>28</v>
      </c>
      <c r="Y1316" s="82">
        <v>104</v>
      </c>
      <c r="Z1316" s="82">
        <v>28</v>
      </c>
      <c r="AA1316" s="106" t="str">
        <f t="shared" si="42"/>
        <v>נ_28_28_104_62</v>
      </c>
      <c r="AB1316" s="293">
        <v>3599.762849368637</v>
      </c>
    </row>
    <row r="1317" spans="13:28">
      <c r="M1317" s="106">
        <v>63</v>
      </c>
      <c r="N1317" s="106" t="s">
        <v>208</v>
      </c>
      <c r="O1317" s="106">
        <v>28</v>
      </c>
      <c r="P1317" s="106">
        <v>104</v>
      </c>
      <c r="Q1317" s="106">
        <v>28</v>
      </c>
      <c r="R1317" s="106" t="str">
        <f t="shared" si="41"/>
        <v>נ_28_28_104_63</v>
      </c>
      <c r="S1317" s="293">
        <v>3354.290287411382</v>
      </c>
      <c r="V1317" s="82">
        <v>63</v>
      </c>
      <c r="W1317" s="82" t="s">
        <v>208</v>
      </c>
      <c r="X1317" s="106">
        <v>28</v>
      </c>
      <c r="Y1317" s="82">
        <v>104</v>
      </c>
      <c r="Z1317" s="82">
        <v>28</v>
      </c>
      <c r="AA1317" s="106" t="str">
        <f t="shared" si="42"/>
        <v>נ_28_28_104_63</v>
      </c>
      <c r="AB1317" s="293">
        <v>3649.5215532151101</v>
      </c>
    </row>
    <row r="1318" spans="13:28">
      <c r="M1318" s="106">
        <v>64</v>
      </c>
      <c r="N1318" s="106" t="s">
        <v>208</v>
      </c>
      <c r="O1318" s="106">
        <v>28</v>
      </c>
      <c r="P1318" s="106">
        <v>104</v>
      </c>
      <c r="Q1318" s="106">
        <v>28</v>
      </c>
      <c r="R1318" s="106" t="str">
        <f t="shared" si="41"/>
        <v>נ_28_28_104_64</v>
      </c>
      <c r="S1318" s="293">
        <v>3258.8045275286977</v>
      </c>
      <c r="V1318" s="82">
        <v>64</v>
      </c>
      <c r="W1318" s="82" t="s">
        <v>208</v>
      </c>
      <c r="X1318" s="106">
        <v>28</v>
      </c>
      <c r="Y1318" s="82">
        <v>104</v>
      </c>
      <c r="Z1318" s="82">
        <v>28</v>
      </c>
      <c r="AA1318" s="106" t="str">
        <f t="shared" si="42"/>
        <v>נ_28_28_104_64</v>
      </c>
      <c r="AB1318" s="293">
        <v>3774.367710715951</v>
      </c>
    </row>
    <row r="1319" spans="13:28">
      <c r="M1319" s="106">
        <v>65</v>
      </c>
      <c r="N1319" s="106" t="s">
        <v>208</v>
      </c>
      <c r="O1319" s="106">
        <v>28</v>
      </c>
      <c r="P1319" s="106">
        <v>104</v>
      </c>
      <c r="Q1319" s="106">
        <v>28</v>
      </c>
      <c r="R1319" s="106" t="str">
        <f t="shared" si="41"/>
        <v>נ_28_28_104_65</v>
      </c>
      <c r="S1319" s="293">
        <v>3002.5970400296515</v>
      </c>
      <c r="V1319" s="82">
        <v>65</v>
      </c>
      <c r="W1319" s="82" t="s">
        <v>208</v>
      </c>
      <c r="X1319" s="106">
        <v>28</v>
      </c>
      <c r="Y1319" s="82">
        <v>104</v>
      </c>
      <c r="Z1319" s="82">
        <v>28</v>
      </c>
      <c r="AA1319" s="106" t="str">
        <f t="shared" si="42"/>
        <v>נ_28_28_104_65</v>
      </c>
      <c r="AB1319" s="293">
        <v>3872.438319417633</v>
      </c>
    </row>
    <row r="1320" spans="13:28">
      <c r="M1320" s="106">
        <v>66</v>
      </c>
      <c r="N1320" s="106" t="s">
        <v>208</v>
      </c>
      <c r="O1320" s="106">
        <v>28</v>
      </c>
      <c r="P1320" s="106">
        <v>104</v>
      </c>
      <c r="Q1320" s="106">
        <v>28</v>
      </c>
      <c r="R1320" s="106" t="str">
        <f t="shared" si="41"/>
        <v>נ_28_28_104_66</v>
      </c>
      <c r="S1320" s="293">
        <v>2132.7105977705446</v>
      </c>
      <c r="V1320" s="82">
        <v>66</v>
      </c>
      <c r="W1320" s="82" t="s">
        <v>208</v>
      </c>
      <c r="X1320" s="106">
        <v>28</v>
      </c>
      <c r="Y1320" s="82">
        <v>104</v>
      </c>
      <c r="Z1320" s="82">
        <v>28</v>
      </c>
      <c r="AA1320" s="106" t="str">
        <f t="shared" si="42"/>
        <v>נ_28_28_104_66</v>
      </c>
      <c r="AB1320" s="293">
        <v>2148.0380866662258</v>
      </c>
    </row>
    <row r="1321" spans="13:28">
      <c r="M1321" s="106">
        <v>20</v>
      </c>
      <c r="N1321" s="106" t="s">
        <v>207</v>
      </c>
      <c r="O1321" s="106">
        <v>28</v>
      </c>
      <c r="P1321" s="106">
        <v>156</v>
      </c>
      <c r="Q1321" s="106">
        <v>28</v>
      </c>
      <c r="R1321" s="106" t="str">
        <f t="shared" si="41"/>
        <v>ז_28_28_156_20</v>
      </c>
      <c r="S1321" s="293">
        <v>1617.436923904874</v>
      </c>
      <c r="V1321" s="82">
        <v>20</v>
      </c>
      <c r="W1321" s="82" t="s">
        <v>207</v>
      </c>
      <c r="X1321" s="106">
        <v>28</v>
      </c>
      <c r="Y1321" s="82">
        <v>156</v>
      </c>
      <c r="Z1321" s="82">
        <v>28</v>
      </c>
      <c r="AA1321" s="106" t="str">
        <f t="shared" si="42"/>
        <v>ז_28_28_156_20</v>
      </c>
      <c r="AB1321" s="293">
        <v>190.81668766667445</v>
      </c>
    </row>
    <row r="1322" spans="13:28">
      <c r="M1322" s="106">
        <v>21</v>
      </c>
      <c r="N1322" s="106" t="s">
        <v>207</v>
      </c>
      <c r="O1322" s="106">
        <v>28</v>
      </c>
      <c r="P1322" s="106">
        <v>156</v>
      </c>
      <c r="Q1322" s="106">
        <v>28</v>
      </c>
      <c r="R1322" s="106" t="str">
        <f t="shared" si="41"/>
        <v>ז_28_28_156_21</v>
      </c>
      <c r="S1322" s="293">
        <v>1670.4745510687803</v>
      </c>
      <c r="V1322" s="82">
        <v>21</v>
      </c>
      <c r="W1322" s="82" t="s">
        <v>207</v>
      </c>
      <c r="X1322" s="106">
        <v>28</v>
      </c>
      <c r="Y1322" s="82">
        <v>156</v>
      </c>
      <c r="Z1322" s="82">
        <v>28</v>
      </c>
      <c r="AA1322" s="106" t="str">
        <f t="shared" si="42"/>
        <v>ז_28_28_156_21</v>
      </c>
      <c r="AB1322" s="293">
        <v>190.81668766667445</v>
      </c>
    </row>
    <row r="1323" spans="13:28">
      <c r="M1323" s="106">
        <v>22</v>
      </c>
      <c r="N1323" s="106" t="s">
        <v>207</v>
      </c>
      <c r="O1323" s="106">
        <v>28</v>
      </c>
      <c r="P1323" s="106">
        <v>156</v>
      </c>
      <c r="Q1323" s="106">
        <v>28</v>
      </c>
      <c r="R1323" s="106" t="str">
        <f t="shared" si="41"/>
        <v>ז_28_28_156_22</v>
      </c>
      <c r="S1323" s="293">
        <v>1726.1503301839934</v>
      </c>
      <c r="V1323" s="82">
        <v>22</v>
      </c>
      <c r="W1323" s="82" t="s">
        <v>207</v>
      </c>
      <c r="X1323" s="106">
        <v>28</v>
      </c>
      <c r="Y1323" s="82">
        <v>156</v>
      </c>
      <c r="Z1323" s="82">
        <v>28</v>
      </c>
      <c r="AA1323" s="106" t="str">
        <f t="shared" si="42"/>
        <v>ז_28_28_156_22</v>
      </c>
      <c r="AB1323" s="293">
        <v>232.42976243113927</v>
      </c>
    </row>
    <row r="1324" spans="13:28">
      <c r="M1324" s="106">
        <v>23</v>
      </c>
      <c r="N1324" s="106" t="s">
        <v>207</v>
      </c>
      <c r="O1324" s="106">
        <v>28</v>
      </c>
      <c r="P1324" s="106">
        <v>156</v>
      </c>
      <c r="Q1324" s="106">
        <v>28</v>
      </c>
      <c r="R1324" s="106" t="str">
        <f t="shared" si="41"/>
        <v>ז_28_28_156_23</v>
      </c>
      <c r="S1324" s="293">
        <v>1783.0746411678238</v>
      </c>
      <c r="V1324" s="82">
        <v>23</v>
      </c>
      <c r="W1324" s="82" t="s">
        <v>207</v>
      </c>
      <c r="X1324" s="106">
        <v>28</v>
      </c>
      <c r="Y1324" s="82">
        <v>156</v>
      </c>
      <c r="Z1324" s="82">
        <v>28</v>
      </c>
      <c r="AA1324" s="106" t="str">
        <f t="shared" si="42"/>
        <v>ז_28_28_156_23</v>
      </c>
      <c r="AB1324" s="293">
        <v>301.26521572403044</v>
      </c>
    </row>
    <row r="1325" spans="13:28">
      <c r="M1325" s="106">
        <v>24</v>
      </c>
      <c r="N1325" s="106" t="s">
        <v>207</v>
      </c>
      <c r="O1325" s="106">
        <v>28</v>
      </c>
      <c r="P1325" s="106">
        <v>156</v>
      </c>
      <c r="Q1325" s="106">
        <v>28</v>
      </c>
      <c r="R1325" s="106" t="str">
        <f t="shared" si="41"/>
        <v>ז_28_28_156_24</v>
      </c>
      <c r="S1325" s="293">
        <v>1840.3035702204081</v>
      </c>
      <c r="V1325" s="82">
        <v>24</v>
      </c>
      <c r="W1325" s="82" t="s">
        <v>207</v>
      </c>
      <c r="X1325" s="106">
        <v>28</v>
      </c>
      <c r="Y1325" s="82">
        <v>156</v>
      </c>
      <c r="Z1325" s="82">
        <v>28</v>
      </c>
      <c r="AA1325" s="106" t="str">
        <f t="shared" si="42"/>
        <v>ז_28_28_156_24</v>
      </c>
      <c r="AB1325" s="293">
        <v>402.59153222812461</v>
      </c>
    </row>
    <row r="1326" spans="13:28">
      <c r="M1326" s="106">
        <v>25</v>
      </c>
      <c r="N1326" s="106" t="s">
        <v>207</v>
      </c>
      <c r="O1326" s="106">
        <v>28</v>
      </c>
      <c r="P1326" s="106">
        <v>156</v>
      </c>
      <c r="Q1326" s="106">
        <v>28</v>
      </c>
      <c r="R1326" s="106" t="str">
        <f t="shared" si="41"/>
        <v>ז_28_28_156_25</v>
      </c>
      <c r="S1326" s="293">
        <v>1896.6150249109887</v>
      </c>
      <c r="V1326" s="82">
        <v>25</v>
      </c>
      <c r="W1326" s="82" t="s">
        <v>207</v>
      </c>
      <c r="X1326" s="106">
        <v>28</v>
      </c>
      <c r="Y1326" s="82">
        <v>156</v>
      </c>
      <c r="Z1326" s="82">
        <v>28</v>
      </c>
      <c r="AA1326" s="106" t="str">
        <f t="shared" si="42"/>
        <v>ז_28_28_156_25</v>
      </c>
      <c r="AB1326" s="293">
        <v>495.09855691734265</v>
      </c>
    </row>
    <row r="1327" spans="13:28">
      <c r="M1327" s="106">
        <v>26</v>
      </c>
      <c r="N1327" s="106" t="s">
        <v>207</v>
      </c>
      <c r="O1327" s="106">
        <v>28</v>
      </c>
      <c r="P1327" s="106">
        <v>156</v>
      </c>
      <c r="Q1327" s="106">
        <v>28</v>
      </c>
      <c r="R1327" s="106" t="str">
        <f t="shared" si="41"/>
        <v>ז_28_28_156_26</v>
      </c>
      <c r="S1327" s="293">
        <v>1952.3133396222465</v>
      </c>
      <c r="V1327" s="82">
        <v>26</v>
      </c>
      <c r="W1327" s="82" t="s">
        <v>207</v>
      </c>
      <c r="X1327" s="106">
        <v>28</v>
      </c>
      <c r="Y1327" s="82">
        <v>156</v>
      </c>
      <c r="Z1327" s="82">
        <v>28</v>
      </c>
      <c r="AA1327" s="106" t="str">
        <f t="shared" si="42"/>
        <v>ז_28_28_156_26</v>
      </c>
      <c r="AB1327" s="293">
        <v>548.908917505918</v>
      </c>
    </row>
    <row r="1328" spans="13:28">
      <c r="M1328" s="106">
        <v>27</v>
      </c>
      <c r="N1328" s="106" t="s">
        <v>207</v>
      </c>
      <c r="O1328" s="106">
        <v>28</v>
      </c>
      <c r="P1328" s="106">
        <v>156</v>
      </c>
      <c r="Q1328" s="106">
        <v>28</v>
      </c>
      <c r="R1328" s="106" t="str">
        <f t="shared" si="41"/>
        <v>ז_28_28_156_27</v>
      </c>
      <c r="S1328" s="293">
        <v>2008.9211997457564</v>
      </c>
      <c r="V1328" s="82">
        <v>27</v>
      </c>
      <c r="W1328" s="82" t="s">
        <v>207</v>
      </c>
      <c r="X1328" s="106">
        <v>28</v>
      </c>
      <c r="Y1328" s="82">
        <v>156</v>
      </c>
      <c r="Z1328" s="82">
        <v>28</v>
      </c>
      <c r="AA1328" s="106" t="str">
        <f t="shared" si="42"/>
        <v>ז_28_28_156_27</v>
      </c>
      <c r="AB1328" s="293">
        <v>636.06662453037757</v>
      </c>
    </row>
    <row r="1329" spans="13:28">
      <c r="M1329" s="106">
        <v>28</v>
      </c>
      <c r="N1329" s="106" t="s">
        <v>207</v>
      </c>
      <c r="O1329" s="106">
        <v>28</v>
      </c>
      <c r="P1329" s="106">
        <v>156</v>
      </c>
      <c r="Q1329" s="106">
        <v>28</v>
      </c>
      <c r="R1329" s="106" t="str">
        <f t="shared" si="41"/>
        <v>ז_28_28_156_28</v>
      </c>
      <c r="S1329" s="293">
        <v>2065.1718664758369</v>
      </c>
      <c r="V1329" s="82">
        <v>28</v>
      </c>
      <c r="W1329" s="82" t="s">
        <v>207</v>
      </c>
      <c r="X1329" s="106">
        <v>28</v>
      </c>
      <c r="Y1329" s="82">
        <v>156</v>
      </c>
      <c r="Z1329" s="82">
        <v>28</v>
      </c>
      <c r="AA1329" s="106" t="str">
        <f t="shared" si="42"/>
        <v>ז_28_28_156_28</v>
      </c>
      <c r="AB1329" s="293">
        <v>705.14397670813059</v>
      </c>
    </row>
    <row r="1330" spans="13:28">
      <c r="M1330" s="106">
        <v>29</v>
      </c>
      <c r="N1330" s="106" t="s">
        <v>207</v>
      </c>
      <c r="O1330" s="106">
        <v>28</v>
      </c>
      <c r="P1330" s="106">
        <v>156</v>
      </c>
      <c r="Q1330" s="106">
        <v>28</v>
      </c>
      <c r="R1330" s="106" t="str">
        <f t="shared" si="41"/>
        <v>ז_28_28_156_29</v>
      </c>
      <c r="S1330" s="293">
        <v>2121.8055914071997</v>
      </c>
      <c r="V1330" s="82">
        <v>29</v>
      </c>
      <c r="W1330" s="82" t="s">
        <v>207</v>
      </c>
      <c r="X1330" s="106">
        <v>28</v>
      </c>
      <c r="Y1330" s="82">
        <v>156</v>
      </c>
      <c r="Z1330" s="82">
        <v>28</v>
      </c>
      <c r="AA1330" s="106" t="str">
        <f t="shared" si="42"/>
        <v>ז_28_28_156_29</v>
      </c>
      <c r="AB1330" s="293">
        <v>801.43495116076519</v>
      </c>
    </row>
    <row r="1331" spans="13:28">
      <c r="M1331" s="106">
        <v>30</v>
      </c>
      <c r="N1331" s="106" t="s">
        <v>207</v>
      </c>
      <c r="O1331" s="106">
        <v>28</v>
      </c>
      <c r="P1331" s="106">
        <v>156</v>
      </c>
      <c r="Q1331" s="106">
        <v>28</v>
      </c>
      <c r="R1331" s="106" t="str">
        <f t="shared" si="41"/>
        <v>ז_28_28_156_30</v>
      </c>
      <c r="S1331" s="293">
        <v>2177.7340362514192</v>
      </c>
      <c r="V1331" s="82">
        <v>30</v>
      </c>
      <c r="W1331" s="82" t="s">
        <v>207</v>
      </c>
      <c r="X1331" s="106">
        <v>28</v>
      </c>
      <c r="Y1331" s="82">
        <v>156</v>
      </c>
      <c r="Z1331" s="82">
        <v>28</v>
      </c>
      <c r="AA1331" s="106" t="str">
        <f t="shared" si="42"/>
        <v>ז_28_28_156_30</v>
      </c>
      <c r="AB1331" s="293">
        <v>904.82545000121343</v>
      </c>
    </row>
    <row r="1332" spans="13:28">
      <c r="M1332" s="106">
        <v>31</v>
      </c>
      <c r="N1332" s="106" t="s">
        <v>207</v>
      </c>
      <c r="O1332" s="106">
        <v>28</v>
      </c>
      <c r="P1332" s="106">
        <v>156</v>
      </c>
      <c r="Q1332" s="106">
        <v>28</v>
      </c>
      <c r="R1332" s="106" t="str">
        <f t="shared" si="41"/>
        <v>ז_28_28_156_31</v>
      </c>
      <c r="S1332" s="293">
        <v>2232.6236260905143</v>
      </c>
      <c r="V1332" s="82">
        <v>31</v>
      </c>
      <c r="W1332" s="82" t="s">
        <v>207</v>
      </c>
      <c r="X1332" s="106">
        <v>28</v>
      </c>
      <c r="Y1332" s="82">
        <v>156</v>
      </c>
      <c r="Z1332" s="82">
        <v>28</v>
      </c>
      <c r="AA1332" s="106" t="str">
        <f t="shared" si="42"/>
        <v>ז_28_28_156_31</v>
      </c>
      <c r="AB1332" s="293">
        <v>993.84547393724506</v>
      </c>
    </row>
    <row r="1333" spans="13:28">
      <c r="M1333" s="106">
        <v>32</v>
      </c>
      <c r="N1333" s="106" t="s">
        <v>207</v>
      </c>
      <c r="O1333" s="106">
        <v>28</v>
      </c>
      <c r="P1333" s="106">
        <v>156</v>
      </c>
      <c r="Q1333" s="106">
        <v>28</v>
      </c>
      <c r="R1333" s="106" t="str">
        <f t="shared" si="41"/>
        <v>ז_28_28_156_32</v>
      </c>
      <c r="S1333" s="293">
        <v>2287.0388624413381</v>
      </c>
      <c r="V1333" s="82">
        <v>32</v>
      </c>
      <c r="W1333" s="82" t="s">
        <v>207</v>
      </c>
      <c r="X1333" s="106">
        <v>28</v>
      </c>
      <c r="Y1333" s="82">
        <v>156</v>
      </c>
      <c r="Z1333" s="82">
        <v>28</v>
      </c>
      <c r="AA1333" s="106" t="str">
        <f t="shared" si="42"/>
        <v>ז_28_28_156_32</v>
      </c>
      <c r="AB1333" s="293">
        <v>1068.2651076888985</v>
      </c>
    </row>
    <row r="1334" spans="13:28">
      <c r="M1334" s="106">
        <v>33</v>
      </c>
      <c r="N1334" s="106" t="s">
        <v>207</v>
      </c>
      <c r="O1334" s="106">
        <v>28</v>
      </c>
      <c r="P1334" s="106">
        <v>156</v>
      </c>
      <c r="Q1334" s="106">
        <v>28</v>
      </c>
      <c r="R1334" s="106" t="str">
        <f t="shared" si="41"/>
        <v>ז_28_28_156_33</v>
      </c>
      <c r="S1334" s="293">
        <v>2341.6105195278524</v>
      </c>
      <c r="V1334" s="82">
        <v>33</v>
      </c>
      <c r="W1334" s="82" t="s">
        <v>207</v>
      </c>
      <c r="X1334" s="106">
        <v>28</v>
      </c>
      <c r="Y1334" s="82">
        <v>156</v>
      </c>
      <c r="Z1334" s="82">
        <v>28</v>
      </c>
      <c r="AA1334" s="106" t="str">
        <f t="shared" si="42"/>
        <v>ז_28_28_156_33</v>
      </c>
      <c r="AB1334" s="293">
        <v>1127.5175945452888</v>
      </c>
    </row>
    <row r="1335" spans="13:28">
      <c r="M1335" s="106">
        <v>34</v>
      </c>
      <c r="N1335" s="106" t="s">
        <v>207</v>
      </c>
      <c r="O1335" s="106">
        <v>28</v>
      </c>
      <c r="P1335" s="106">
        <v>156</v>
      </c>
      <c r="Q1335" s="106">
        <v>28</v>
      </c>
      <c r="R1335" s="106" t="str">
        <f t="shared" si="41"/>
        <v>ז_28_28_156_34</v>
      </c>
      <c r="S1335" s="293">
        <v>2397.0605945624593</v>
      </c>
      <c r="V1335" s="82">
        <v>34</v>
      </c>
      <c r="W1335" s="82" t="s">
        <v>207</v>
      </c>
      <c r="X1335" s="106">
        <v>28</v>
      </c>
      <c r="Y1335" s="82">
        <v>156</v>
      </c>
      <c r="Z1335" s="82">
        <v>28</v>
      </c>
      <c r="AA1335" s="106" t="str">
        <f t="shared" si="42"/>
        <v>ז_28_28_156_34</v>
      </c>
      <c r="AB1335" s="293">
        <v>1182.4634220928056</v>
      </c>
    </row>
    <row r="1336" spans="13:28">
      <c r="M1336" s="106">
        <v>35</v>
      </c>
      <c r="N1336" s="106" t="s">
        <v>207</v>
      </c>
      <c r="O1336" s="106">
        <v>28</v>
      </c>
      <c r="P1336" s="106">
        <v>156</v>
      </c>
      <c r="Q1336" s="106">
        <v>28</v>
      </c>
      <c r="R1336" s="106" t="str">
        <f t="shared" si="41"/>
        <v>ז_28_28_156_35</v>
      </c>
      <c r="S1336" s="293">
        <v>2453.690537437375</v>
      </c>
      <c r="V1336" s="82">
        <v>35</v>
      </c>
      <c r="W1336" s="82" t="s">
        <v>207</v>
      </c>
      <c r="X1336" s="106">
        <v>28</v>
      </c>
      <c r="Y1336" s="82">
        <v>156</v>
      </c>
      <c r="Z1336" s="82">
        <v>28</v>
      </c>
      <c r="AA1336" s="106" t="str">
        <f t="shared" si="42"/>
        <v>ז_28_28_156_35</v>
      </c>
      <c r="AB1336" s="293">
        <v>1245.5287372580378</v>
      </c>
    </row>
    <row r="1337" spans="13:28">
      <c r="M1337" s="106">
        <v>36</v>
      </c>
      <c r="N1337" s="106" t="s">
        <v>207</v>
      </c>
      <c r="O1337" s="106">
        <v>28</v>
      </c>
      <c r="P1337" s="106">
        <v>156</v>
      </c>
      <c r="Q1337" s="106">
        <v>28</v>
      </c>
      <c r="R1337" s="106" t="str">
        <f t="shared" si="41"/>
        <v>ז_28_28_156_36</v>
      </c>
      <c r="S1337" s="293">
        <v>2511.2539036439307</v>
      </c>
      <c r="V1337" s="82">
        <v>36</v>
      </c>
      <c r="W1337" s="82" t="s">
        <v>207</v>
      </c>
      <c r="X1337" s="106">
        <v>28</v>
      </c>
      <c r="Y1337" s="82">
        <v>156</v>
      </c>
      <c r="Z1337" s="82">
        <v>28</v>
      </c>
      <c r="AA1337" s="106" t="str">
        <f t="shared" si="42"/>
        <v>ז_28_28_156_36</v>
      </c>
      <c r="AB1337" s="293">
        <v>1303.4096481971683</v>
      </c>
    </row>
    <row r="1338" spans="13:28">
      <c r="M1338" s="106">
        <v>37</v>
      </c>
      <c r="N1338" s="106" t="s">
        <v>207</v>
      </c>
      <c r="O1338" s="106">
        <v>28</v>
      </c>
      <c r="P1338" s="106">
        <v>156</v>
      </c>
      <c r="Q1338" s="106">
        <v>28</v>
      </c>
      <c r="R1338" s="106" t="str">
        <f t="shared" si="41"/>
        <v>ז_28_28_156_37</v>
      </c>
      <c r="S1338" s="293">
        <v>2570.1170484768472</v>
      </c>
      <c r="V1338" s="82">
        <v>37</v>
      </c>
      <c r="W1338" s="82" t="s">
        <v>207</v>
      </c>
      <c r="X1338" s="106">
        <v>28</v>
      </c>
      <c r="Y1338" s="82">
        <v>156</v>
      </c>
      <c r="Z1338" s="82">
        <v>28</v>
      </c>
      <c r="AA1338" s="106" t="str">
        <f t="shared" si="42"/>
        <v>ז_28_28_156_37</v>
      </c>
      <c r="AB1338" s="293">
        <v>1369.3025449279924</v>
      </c>
    </row>
    <row r="1339" spans="13:28">
      <c r="M1339" s="106">
        <v>38</v>
      </c>
      <c r="N1339" s="106" t="s">
        <v>207</v>
      </c>
      <c r="O1339" s="106">
        <v>28</v>
      </c>
      <c r="P1339" s="106">
        <v>156</v>
      </c>
      <c r="Q1339" s="106">
        <v>28</v>
      </c>
      <c r="R1339" s="106" t="str">
        <f t="shared" si="41"/>
        <v>ז_28_28_156_38</v>
      </c>
      <c r="S1339" s="293">
        <v>2630.0440747609214</v>
      </c>
      <c r="V1339" s="82">
        <v>38</v>
      </c>
      <c r="W1339" s="82" t="s">
        <v>207</v>
      </c>
      <c r="X1339" s="106">
        <v>28</v>
      </c>
      <c r="Y1339" s="82">
        <v>156</v>
      </c>
      <c r="Z1339" s="82">
        <v>28</v>
      </c>
      <c r="AA1339" s="106" t="str">
        <f t="shared" si="42"/>
        <v>ז_28_28_156_38</v>
      </c>
      <c r="AB1339" s="293">
        <v>1412.3319952901056</v>
      </c>
    </row>
    <row r="1340" spans="13:28">
      <c r="M1340" s="106">
        <v>39</v>
      </c>
      <c r="N1340" s="106" t="s">
        <v>207</v>
      </c>
      <c r="O1340" s="106">
        <v>28</v>
      </c>
      <c r="P1340" s="106">
        <v>156</v>
      </c>
      <c r="Q1340" s="106">
        <v>28</v>
      </c>
      <c r="R1340" s="106" t="str">
        <f t="shared" si="41"/>
        <v>ז_28_28_156_39</v>
      </c>
      <c r="S1340" s="293">
        <v>2692.3277351702482</v>
      </c>
      <c r="V1340" s="82">
        <v>39</v>
      </c>
      <c r="W1340" s="82" t="s">
        <v>207</v>
      </c>
      <c r="X1340" s="106">
        <v>28</v>
      </c>
      <c r="Y1340" s="82">
        <v>156</v>
      </c>
      <c r="Z1340" s="82">
        <v>28</v>
      </c>
      <c r="AA1340" s="106" t="str">
        <f t="shared" si="42"/>
        <v>ז_28_28_156_39</v>
      </c>
      <c r="AB1340" s="293">
        <v>1464.4047144952181</v>
      </c>
    </row>
    <row r="1341" spans="13:28">
      <c r="M1341" s="106">
        <v>40</v>
      </c>
      <c r="N1341" s="106" t="s">
        <v>207</v>
      </c>
      <c r="O1341" s="106">
        <v>28</v>
      </c>
      <c r="P1341" s="106">
        <v>156</v>
      </c>
      <c r="Q1341" s="106">
        <v>28</v>
      </c>
      <c r="R1341" s="106" t="str">
        <f t="shared" si="41"/>
        <v>ז_28_28_156_40</v>
      </c>
      <c r="S1341" s="293">
        <v>2756.7828603781331</v>
      </c>
      <c r="V1341" s="82">
        <v>40</v>
      </c>
      <c r="W1341" s="82" t="s">
        <v>207</v>
      </c>
      <c r="X1341" s="106">
        <v>28</v>
      </c>
      <c r="Y1341" s="82">
        <v>156</v>
      </c>
      <c r="Z1341" s="82">
        <v>28</v>
      </c>
      <c r="AA1341" s="106" t="str">
        <f t="shared" si="42"/>
        <v>ז_28_28_156_40</v>
      </c>
      <c r="AB1341" s="293">
        <v>1513.3331423210777</v>
      </c>
    </row>
    <row r="1342" spans="13:28">
      <c r="M1342" s="106">
        <v>41</v>
      </c>
      <c r="N1342" s="106" t="s">
        <v>207</v>
      </c>
      <c r="O1342" s="106">
        <v>28</v>
      </c>
      <c r="P1342" s="106">
        <v>156</v>
      </c>
      <c r="Q1342" s="106">
        <v>28</v>
      </c>
      <c r="R1342" s="106" t="str">
        <f t="shared" si="41"/>
        <v>ז_28_28_156_41</v>
      </c>
      <c r="S1342" s="293">
        <v>2823.8516218459017</v>
      </c>
      <c r="V1342" s="82">
        <v>41</v>
      </c>
      <c r="W1342" s="82" t="s">
        <v>207</v>
      </c>
      <c r="X1342" s="106">
        <v>28</v>
      </c>
      <c r="Y1342" s="82">
        <v>156</v>
      </c>
      <c r="Z1342" s="82">
        <v>28</v>
      </c>
      <c r="AA1342" s="106" t="str">
        <f t="shared" si="42"/>
        <v>ז_28_28_156_41</v>
      </c>
      <c r="AB1342" s="293">
        <v>1579.4854503858173</v>
      </c>
    </row>
    <row r="1343" spans="13:28">
      <c r="M1343" s="106">
        <v>42</v>
      </c>
      <c r="N1343" s="106" t="s">
        <v>207</v>
      </c>
      <c r="O1343" s="106">
        <v>28</v>
      </c>
      <c r="P1343" s="106">
        <v>156</v>
      </c>
      <c r="Q1343" s="106">
        <v>28</v>
      </c>
      <c r="R1343" s="106" t="str">
        <f t="shared" si="41"/>
        <v>ז_28_28_156_42</v>
      </c>
      <c r="S1343" s="293">
        <v>2892.9316141637014</v>
      </c>
      <c r="V1343" s="82">
        <v>42</v>
      </c>
      <c r="W1343" s="82" t="s">
        <v>207</v>
      </c>
      <c r="X1343" s="106">
        <v>28</v>
      </c>
      <c r="Y1343" s="82">
        <v>156</v>
      </c>
      <c r="Z1343" s="82">
        <v>28</v>
      </c>
      <c r="AA1343" s="106" t="str">
        <f t="shared" si="42"/>
        <v>ז_28_28_156_42</v>
      </c>
      <c r="AB1343" s="293">
        <v>1611.2130847668236</v>
      </c>
    </row>
    <row r="1344" spans="13:28">
      <c r="M1344" s="106">
        <v>43</v>
      </c>
      <c r="N1344" s="106" t="s">
        <v>207</v>
      </c>
      <c r="O1344" s="106">
        <v>28</v>
      </c>
      <c r="P1344" s="106">
        <v>156</v>
      </c>
      <c r="Q1344" s="106">
        <v>28</v>
      </c>
      <c r="R1344" s="106" t="str">
        <f t="shared" si="41"/>
        <v>ז_28_28_156_43</v>
      </c>
      <c r="S1344" s="293">
        <v>2966.2449201040645</v>
      </c>
      <c r="V1344" s="82">
        <v>43</v>
      </c>
      <c r="W1344" s="82" t="s">
        <v>207</v>
      </c>
      <c r="X1344" s="106">
        <v>28</v>
      </c>
      <c r="Y1344" s="82">
        <v>156</v>
      </c>
      <c r="Z1344" s="82">
        <v>28</v>
      </c>
      <c r="AA1344" s="106" t="str">
        <f t="shared" si="42"/>
        <v>ז_28_28_156_43</v>
      </c>
      <c r="AB1344" s="293">
        <v>1697.4799920107637</v>
      </c>
    </row>
    <row r="1345" spans="13:28">
      <c r="M1345" s="106">
        <v>44</v>
      </c>
      <c r="N1345" s="106" t="s">
        <v>207</v>
      </c>
      <c r="O1345" s="106">
        <v>28</v>
      </c>
      <c r="P1345" s="106">
        <v>156</v>
      </c>
      <c r="Q1345" s="106">
        <v>28</v>
      </c>
      <c r="R1345" s="106" t="str">
        <f t="shared" si="41"/>
        <v>ז_28_28_156_44</v>
      </c>
      <c r="S1345" s="293">
        <v>3041.1952648753318</v>
      </c>
      <c r="V1345" s="82">
        <v>44</v>
      </c>
      <c r="W1345" s="82" t="s">
        <v>207</v>
      </c>
      <c r="X1345" s="106">
        <v>28</v>
      </c>
      <c r="Y1345" s="82">
        <v>156</v>
      </c>
      <c r="Z1345" s="82">
        <v>28</v>
      </c>
      <c r="AA1345" s="106" t="str">
        <f t="shared" si="42"/>
        <v>ז_28_28_156_44</v>
      </c>
      <c r="AB1345" s="293">
        <v>1788.0640946675821</v>
      </c>
    </row>
    <row r="1346" spans="13:28">
      <c r="M1346" s="106">
        <v>45</v>
      </c>
      <c r="N1346" s="106" t="s">
        <v>207</v>
      </c>
      <c r="O1346" s="106">
        <v>28</v>
      </c>
      <c r="P1346" s="106">
        <v>156</v>
      </c>
      <c r="Q1346" s="106">
        <v>28</v>
      </c>
      <c r="R1346" s="106" t="str">
        <f t="shared" si="41"/>
        <v>ז_28_28_156_45</v>
      </c>
      <c r="S1346" s="293">
        <v>3117.7924361349005</v>
      </c>
      <c r="V1346" s="82">
        <v>45</v>
      </c>
      <c r="W1346" s="82" t="s">
        <v>207</v>
      </c>
      <c r="X1346" s="106">
        <v>28</v>
      </c>
      <c r="Y1346" s="82">
        <v>156</v>
      </c>
      <c r="Z1346" s="82">
        <v>28</v>
      </c>
      <c r="AA1346" s="106" t="str">
        <f t="shared" si="42"/>
        <v>ז_28_28_156_45</v>
      </c>
      <c r="AB1346" s="293">
        <v>1876.7537832635167</v>
      </c>
    </row>
    <row r="1347" spans="13:28">
      <c r="M1347" s="106">
        <v>46</v>
      </c>
      <c r="N1347" s="106" t="s">
        <v>207</v>
      </c>
      <c r="O1347" s="106">
        <v>28</v>
      </c>
      <c r="P1347" s="106">
        <v>156</v>
      </c>
      <c r="Q1347" s="106">
        <v>28</v>
      </c>
      <c r="R1347" s="106" t="str">
        <f t="shared" si="41"/>
        <v>ז_28_28_156_46</v>
      </c>
      <c r="S1347" s="293">
        <v>3196.4400786925171</v>
      </c>
      <c r="V1347" s="82">
        <v>46</v>
      </c>
      <c r="W1347" s="82" t="s">
        <v>207</v>
      </c>
      <c r="X1347" s="106">
        <v>28</v>
      </c>
      <c r="Y1347" s="82">
        <v>156</v>
      </c>
      <c r="Z1347" s="82">
        <v>28</v>
      </c>
      <c r="AA1347" s="106" t="str">
        <f t="shared" si="42"/>
        <v>ז_28_28_156_46</v>
      </c>
      <c r="AB1347" s="293">
        <v>2028.3842764187834</v>
      </c>
    </row>
    <row r="1348" spans="13:28">
      <c r="M1348" s="106">
        <v>47</v>
      </c>
      <c r="N1348" s="106" t="s">
        <v>207</v>
      </c>
      <c r="O1348" s="106">
        <v>28</v>
      </c>
      <c r="P1348" s="106">
        <v>156</v>
      </c>
      <c r="Q1348" s="106">
        <v>28</v>
      </c>
      <c r="R1348" s="106" t="str">
        <f t="shared" si="41"/>
        <v>ז_28_28_156_47</v>
      </c>
      <c r="S1348" s="293">
        <v>3273.4295611608982</v>
      </c>
      <c r="V1348" s="82">
        <v>47</v>
      </c>
      <c r="W1348" s="82" t="s">
        <v>207</v>
      </c>
      <c r="X1348" s="106">
        <v>28</v>
      </c>
      <c r="Y1348" s="82">
        <v>156</v>
      </c>
      <c r="Z1348" s="82">
        <v>28</v>
      </c>
      <c r="AA1348" s="106" t="str">
        <f t="shared" si="42"/>
        <v>ז_28_28_156_47</v>
      </c>
      <c r="AB1348" s="293">
        <v>2190.3437582962192</v>
      </c>
    </row>
    <row r="1349" spans="13:28">
      <c r="M1349" s="106">
        <v>48</v>
      </c>
      <c r="N1349" s="106" t="s">
        <v>207</v>
      </c>
      <c r="O1349" s="106">
        <v>28</v>
      </c>
      <c r="P1349" s="106">
        <v>156</v>
      </c>
      <c r="Q1349" s="106">
        <v>28</v>
      </c>
      <c r="R1349" s="106" t="str">
        <f t="shared" si="41"/>
        <v>ז_28_28_156_48</v>
      </c>
      <c r="S1349" s="293">
        <v>3347.8928354890354</v>
      </c>
      <c r="V1349" s="82">
        <v>48</v>
      </c>
      <c r="W1349" s="82" t="s">
        <v>207</v>
      </c>
      <c r="X1349" s="106">
        <v>28</v>
      </c>
      <c r="Y1349" s="82">
        <v>156</v>
      </c>
      <c r="Z1349" s="82">
        <v>28</v>
      </c>
      <c r="AA1349" s="106" t="str">
        <f t="shared" si="42"/>
        <v>ז_28_28_156_48</v>
      </c>
      <c r="AB1349" s="293">
        <v>2280.7663518009313</v>
      </c>
    </row>
    <row r="1350" spans="13:28">
      <c r="M1350" s="106">
        <v>49</v>
      </c>
      <c r="N1350" s="106" t="s">
        <v>207</v>
      </c>
      <c r="O1350" s="106">
        <v>28</v>
      </c>
      <c r="P1350" s="106">
        <v>156</v>
      </c>
      <c r="Q1350" s="106">
        <v>28</v>
      </c>
      <c r="R1350" s="106" t="str">
        <f t="shared" ref="R1350:R1413" si="43">N1350&amp;"_"&amp;O1350&amp;"_"&amp;Q1350&amp;"_"&amp;P1350&amp;"_"&amp;M1350</f>
        <v>ז_28_28_156_49</v>
      </c>
      <c r="S1350" s="293">
        <v>3424.5330742619881</v>
      </c>
      <c r="V1350" s="82">
        <v>49</v>
      </c>
      <c r="W1350" s="82" t="s">
        <v>207</v>
      </c>
      <c r="X1350" s="106">
        <v>28</v>
      </c>
      <c r="Y1350" s="82">
        <v>156</v>
      </c>
      <c r="Z1350" s="82">
        <v>28</v>
      </c>
      <c r="AA1350" s="106" t="str">
        <f t="shared" si="42"/>
        <v>ז_28_28_156_49</v>
      </c>
      <c r="AB1350" s="293">
        <v>2344.8567715743975</v>
      </c>
    </row>
    <row r="1351" spans="13:28">
      <c r="M1351" s="106">
        <v>50</v>
      </c>
      <c r="N1351" s="106" t="s">
        <v>207</v>
      </c>
      <c r="O1351" s="106">
        <v>28</v>
      </c>
      <c r="P1351" s="106">
        <v>156</v>
      </c>
      <c r="Q1351" s="106">
        <v>28</v>
      </c>
      <c r="R1351" s="106" t="str">
        <f t="shared" si="43"/>
        <v>ז_28_28_156_50</v>
      </c>
      <c r="S1351" s="293">
        <v>3505.7335892426418</v>
      </c>
      <c r="V1351" s="82">
        <v>50</v>
      </c>
      <c r="W1351" s="82" t="s">
        <v>207</v>
      </c>
      <c r="X1351" s="106">
        <v>28</v>
      </c>
      <c r="Y1351" s="82">
        <v>156</v>
      </c>
      <c r="Z1351" s="82">
        <v>28</v>
      </c>
      <c r="AA1351" s="106" t="str">
        <f t="shared" ref="AA1351:AA1414" si="44">W1351&amp;"_"&amp;X1351&amp;"_"&amp;Z1351&amp;"_"&amp;Y1351&amp;"_"&amp;V1351</f>
        <v>ז_28_28_156_50</v>
      </c>
      <c r="AB1351" s="293">
        <v>2429.5765322004272</v>
      </c>
    </row>
    <row r="1352" spans="13:28">
      <c r="M1352" s="106">
        <v>51</v>
      </c>
      <c r="N1352" s="106" t="s">
        <v>207</v>
      </c>
      <c r="O1352" s="106">
        <v>28</v>
      </c>
      <c r="P1352" s="106">
        <v>156</v>
      </c>
      <c r="Q1352" s="106">
        <v>28</v>
      </c>
      <c r="R1352" s="106" t="str">
        <f t="shared" si="43"/>
        <v>ז_28_28_156_51</v>
      </c>
      <c r="S1352" s="293">
        <v>3590.8063481438585</v>
      </c>
      <c r="V1352" s="82">
        <v>51</v>
      </c>
      <c r="W1352" s="82" t="s">
        <v>207</v>
      </c>
      <c r="X1352" s="106">
        <v>28</v>
      </c>
      <c r="Y1352" s="82">
        <v>156</v>
      </c>
      <c r="Z1352" s="82">
        <v>28</v>
      </c>
      <c r="AA1352" s="106" t="str">
        <f t="shared" si="44"/>
        <v>ז_28_28_156_51</v>
      </c>
      <c r="AB1352" s="293">
        <v>2479.9887735314364</v>
      </c>
    </row>
    <row r="1353" spans="13:28">
      <c r="M1353" s="106">
        <v>52</v>
      </c>
      <c r="N1353" s="106" t="s">
        <v>207</v>
      </c>
      <c r="O1353" s="106">
        <v>28</v>
      </c>
      <c r="P1353" s="106">
        <v>156</v>
      </c>
      <c r="Q1353" s="106">
        <v>28</v>
      </c>
      <c r="R1353" s="106" t="str">
        <f t="shared" si="43"/>
        <v>ז_28_28_156_52</v>
      </c>
      <c r="S1353" s="293">
        <v>3683.3888413715526</v>
      </c>
      <c r="V1353" s="82">
        <v>52</v>
      </c>
      <c r="W1353" s="82" t="s">
        <v>207</v>
      </c>
      <c r="X1353" s="106">
        <v>28</v>
      </c>
      <c r="Y1353" s="82">
        <v>156</v>
      </c>
      <c r="Z1353" s="82">
        <v>28</v>
      </c>
      <c r="AA1353" s="106" t="str">
        <f t="shared" si="44"/>
        <v>ז_28_28_156_52</v>
      </c>
      <c r="AB1353" s="293">
        <v>2633.4086704571332</v>
      </c>
    </row>
    <row r="1354" spans="13:28">
      <c r="M1354" s="106">
        <v>53</v>
      </c>
      <c r="N1354" s="106" t="s">
        <v>207</v>
      </c>
      <c r="O1354" s="106">
        <v>28</v>
      </c>
      <c r="P1354" s="106">
        <v>156</v>
      </c>
      <c r="Q1354" s="106">
        <v>28</v>
      </c>
      <c r="R1354" s="106" t="str">
        <f t="shared" si="43"/>
        <v>ז_28_28_156_53</v>
      </c>
      <c r="S1354" s="293">
        <v>3776.2524923730143</v>
      </c>
      <c r="V1354" s="82">
        <v>53</v>
      </c>
      <c r="W1354" s="82" t="s">
        <v>207</v>
      </c>
      <c r="X1354" s="106">
        <v>28</v>
      </c>
      <c r="Y1354" s="82">
        <v>156</v>
      </c>
      <c r="Z1354" s="82">
        <v>28</v>
      </c>
      <c r="AA1354" s="106" t="str">
        <f t="shared" si="44"/>
        <v>ז_28_28_156_53</v>
      </c>
      <c r="AB1354" s="293">
        <v>2786.7273894975492</v>
      </c>
    </row>
    <row r="1355" spans="13:28">
      <c r="M1355" s="106">
        <v>54</v>
      </c>
      <c r="N1355" s="106" t="s">
        <v>207</v>
      </c>
      <c r="O1355" s="106">
        <v>28</v>
      </c>
      <c r="P1355" s="106">
        <v>156</v>
      </c>
      <c r="Q1355" s="106">
        <v>28</v>
      </c>
      <c r="R1355" s="106" t="str">
        <f t="shared" si="43"/>
        <v>ז_28_28_156_54</v>
      </c>
      <c r="S1355" s="293">
        <v>3869.6085014919872</v>
      </c>
      <c r="V1355" s="82">
        <v>54</v>
      </c>
      <c r="W1355" s="82" t="s">
        <v>207</v>
      </c>
      <c r="X1355" s="106">
        <v>28</v>
      </c>
      <c r="Y1355" s="82">
        <v>156</v>
      </c>
      <c r="Z1355" s="82">
        <v>28</v>
      </c>
      <c r="AA1355" s="106" t="str">
        <f t="shared" si="44"/>
        <v>ז_28_28_156_54</v>
      </c>
      <c r="AB1355" s="293">
        <v>2937.9430139807582</v>
      </c>
    </row>
    <row r="1356" spans="13:28">
      <c r="M1356" s="106">
        <v>55</v>
      </c>
      <c r="N1356" s="106" t="s">
        <v>207</v>
      </c>
      <c r="O1356" s="106">
        <v>28</v>
      </c>
      <c r="P1356" s="106">
        <v>156</v>
      </c>
      <c r="Q1356" s="106">
        <v>28</v>
      </c>
      <c r="R1356" s="106" t="str">
        <f t="shared" si="43"/>
        <v>ז_28_28_156_55</v>
      </c>
      <c r="S1356" s="293">
        <v>3963.935921257334</v>
      </c>
      <c r="V1356" s="82">
        <v>55</v>
      </c>
      <c r="W1356" s="82" t="s">
        <v>207</v>
      </c>
      <c r="X1356" s="106">
        <v>28</v>
      </c>
      <c r="Y1356" s="82">
        <v>156</v>
      </c>
      <c r="Z1356" s="82">
        <v>28</v>
      </c>
      <c r="AA1356" s="106" t="str">
        <f t="shared" si="44"/>
        <v>ז_28_28_156_55</v>
      </c>
      <c r="AB1356" s="293">
        <v>3210.9628797871137</v>
      </c>
    </row>
    <row r="1357" spans="13:28">
      <c r="M1357" s="106">
        <v>56</v>
      </c>
      <c r="N1357" s="106" t="s">
        <v>207</v>
      </c>
      <c r="O1357" s="106">
        <v>28</v>
      </c>
      <c r="P1357" s="106">
        <v>156</v>
      </c>
      <c r="Q1357" s="106">
        <v>28</v>
      </c>
      <c r="R1357" s="106" t="str">
        <f t="shared" si="43"/>
        <v>ז_28_28_156_56</v>
      </c>
      <c r="S1357" s="293">
        <v>4046.7531073202704</v>
      </c>
      <c r="V1357" s="82">
        <v>56</v>
      </c>
      <c r="W1357" s="82" t="s">
        <v>207</v>
      </c>
      <c r="X1357" s="106">
        <v>28</v>
      </c>
      <c r="Y1357" s="82">
        <v>156</v>
      </c>
      <c r="Z1357" s="82">
        <v>28</v>
      </c>
      <c r="AA1357" s="106" t="str">
        <f t="shared" si="44"/>
        <v>ז_28_28_156_56</v>
      </c>
      <c r="AB1357" s="293">
        <v>3413.7394349104679</v>
      </c>
    </row>
    <row r="1358" spans="13:28">
      <c r="M1358" s="106">
        <v>57</v>
      </c>
      <c r="N1358" s="106" t="s">
        <v>207</v>
      </c>
      <c r="O1358" s="106">
        <v>28</v>
      </c>
      <c r="P1358" s="106">
        <v>156</v>
      </c>
      <c r="Q1358" s="106">
        <v>28</v>
      </c>
      <c r="R1358" s="106" t="str">
        <f t="shared" si="43"/>
        <v>ז_28_28_156_57</v>
      </c>
      <c r="S1358" s="293">
        <v>4123.0111305222526</v>
      </c>
      <c r="V1358" s="82">
        <v>57</v>
      </c>
      <c r="W1358" s="82" t="s">
        <v>207</v>
      </c>
      <c r="X1358" s="106">
        <v>28</v>
      </c>
      <c r="Y1358" s="82">
        <v>156</v>
      </c>
      <c r="Z1358" s="82">
        <v>28</v>
      </c>
      <c r="AA1358" s="106" t="str">
        <f t="shared" si="44"/>
        <v>ז_28_28_156_57</v>
      </c>
      <c r="AB1358" s="293">
        <v>3793.8492524896637</v>
      </c>
    </row>
    <row r="1359" spans="13:28">
      <c r="M1359" s="106">
        <v>58</v>
      </c>
      <c r="N1359" s="106" t="s">
        <v>207</v>
      </c>
      <c r="O1359" s="106">
        <v>28</v>
      </c>
      <c r="P1359" s="106">
        <v>156</v>
      </c>
      <c r="Q1359" s="106">
        <v>28</v>
      </c>
      <c r="R1359" s="106" t="str">
        <f t="shared" si="43"/>
        <v>ז_28_28_156_58</v>
      </c>
      <c r="S1359" s="293">
        <v>4168.3692285482512</v>
      </c>
      <c r="V1359" s="82">
        <v>58</v>
      </c>
      <c r="W1359" s="82" t="s">
        <v>207</v>
      </c>
      <c r="X1359" s="106">
        <v>28</v>
      </c>
      <c r="Y1359" s="82">
        <v>156</v>
      </c>
      <c r="Z1359" s="82">
        <v>28</v>
      </c>
      <c r="AA1359" s="106" t="str">
        <f t="shared" si="44"/>
        <v>ז_28_28_156_58</v>
      </c>
      <c r="AB1359" s="293">
        <v>4173.6849951278518</v>
      </c>
    </row>
    <row r="1360" spans="13:28">
      <c r="M1360" s="106">
        <v>59</v>
      </c>
      <c r="N1360" s="106" t="s">
        <v>207</v>
      </c>
      <c r="O1360" s="106">
        <v>28</v>
      </c>
      <c r="P1360" s="106">
        <v>156</v>
      </c>
      <c r="Q1360" s="106">
        <v>28</v>
      </c>
      <c r="R1360" s="106" t="str">
        <f t="shared" si="43"/>
        <v>ז_28_28_156_59</v>
      </c>
      <c r="S1360" s="293">
        <v>4171.8305883193798</v>
      </c>
      <c r="V1360" s="82">
        <v>59</v>
      </c>
      <c r="W1360" s="82" t="s">
        <v>207</v>
      </c>
      <c r="X1360" s="106">
        <v>28</v>
      </c>
      <c r="Y1360" s="82">
        <v>156</v>
      </c>
      <c r="Z1360" s="82">
        <v>28</v>
      </c>
      <c r="AA1360" s="106" t="str">
        <f t="shared" si="44"/>
        <v>ז_28_28_156_59</v>
      </c>
      <c r="AB1360" s="293">
        <v>4176.3820347563951</v>
      </c>
    </row>
    <row r="1361" spans="13:28">
      <c r="M1361" s="106">
        <v>60</v>
      </c>
      <c r="N1361" s="106" t="s">
        <v>207</v>
      </c>
      <c r="O1361" s="106">
        <v>28</v>
      </c>
      <c r="P1361" s="106">
        <v>156</v>
      </c>
      <c r="Q1361" s="106">
        <v>28</v>
      </c>
      <c r="R1361" s="106" t="str">
        <f t="shared" si="43"/>
        <v>ז_28_28_156_60</v>
      </c>
      <c r="S1361" s="293">
        <v>4175.8620019106802</v>
      </c>
      <c r="V1361" s="82">
        <v>60</v>
      </c>
      <c r="W1361" s="82" t="s">
        <v>207</v>
      </c>
      <c r="X1361" s="106">
        <v>28</v>
      </c>
      <c r="Y1361" s="82">
        <v>156</v>
      </c>
      <c r="Z1361" s="82">
        <v>28</v>
      </c>
      <c r="AA1361" s="106" t="str">
        <f t="shared" si="44"/>
        <v>ז_28_28_156_60</v>
      </c>
      <c r="AB1361" s="293">
        <v>4483.4246796141715</v>
      </c>
    </row>
    <row r="1362" spans="13:28">
      <c r="M1362" s="106">
        <v>61</v>
      </c>
      <c r="N1362" s="106" t="s">
        <v>207</v>
      </c>
      <c r="O1362" s="106">
        <v>28</v>
      </c>
      <c r="P1362" s="106">
        <v>156</v>
      </c>
      <c r="Q1362" s="106">
        <v>28</v>
      </c>
      <c r="R1362" s="106" t="str">
        <f t="shared" si="43"/>
        <v>ז_28_28_156_61</v>
      </c>
      <c r="S1362" s="293">
        <v>4125.1840624982851</v>
      </c>
      <c r="V1362" s="82">
        <v>61</v>
      </c>
      <c r="W1362" s="82" t="s">
        <v>207</v>
      </c>
      <c r="X1362" s="106">
        <v>28</v>
      </c>
      <c r="Y1362" s="82">
        <v>156</v>
      </c>
      <c r="Z1362" s="82">
        <v>28</v>
      </c>
      <c r="AA1362" s="106" t="str">
        <f t="shared" si="44"/>
        <v>ז_28_28_156_61</v>
      </c>
      <c r="AB1362" s="293">
        <v>4641.6310786170943</v>
      </c>
    </row>
    <row r="1363" spans="13:28">
      <c r="M1363" s="106">
        <v>62</v>
      </c>
      <c r="N1363" s="106" t="s">
        <v>207</v>
      </c>
      <c r="O1363" s="106">
        <v>28</v>
      </c>
      <c r="P1363" s="106">
        <v>156</v>
      </c>
      <c r="Q1363" s="106">
        <v>28</v>
      </c>
      <c r="R1363" s="106" t="str">
        <f t="shared" si="43"/>
        <v>ז_28_28_156_62</v>
      </c>
      <c r="S1363" s="293">
        <v>4019.9066989379257</v>
      </c>
      <c r="V1363" s="82">
        <v>62</v>
      </c>
      <c r="W1363" s="82" t="s">
        <v>207</v>
      </c>
      <c r="X1363" s="106">
        <v>28</v>
      </c>
      <c r="Y1363" s="82">
        <v>156</v>
      </c>
      <c r="Z1363" s="82">
        <v>28</v>
      </c>
      <c r="AA1363" s="106" t="str">
        <f t="shared" si="44"/>
        <v>ז_28_28_156_62</v>
      </c>
      <c r="AB1363" s="293">
        <v>4778.1804677372947</v>
      </c>
    </row>
    <row r="1364" spans="13:28">
      <c r="M1364" s="106">
        <v>63</v>
      </c>
      <c r="N1364" s="106" t="s">
        <v>207</v>
      </c>
      <c r="O1364" s="106">
        <v>28</v>
      </c>
      <c r="P1364" s="106">
        <v>156</v>
      </c>
      <c r="Q1364" s="106">
        <v>28</v>
      </c>
      <c r="R1364" s="106" t="str">
        <f t="shared" si="43"/>
        <v>ז_28_28_156_63</v>
      </c>
      <c r="S1364" s="293">
        <v>3825.3436454202156</v>
      </c>
      <c r="V1364" s="82">
        <v>63</v>
      </c>
      <c r="W1364" s="82" t="s">
        <v>207</v>
      </c>
      <c r="X1364" s="106">
        <v>28</v>
      </c>
      <c r="Y1364" s="82">
        <v>156</v>
      </c>
      <c r="Z1364" s="82">
        <v>28</v>
      </c>
      <c r="AA1364" s="106" t="str">
        <f t="shared" si="44"/>
        <v>ז_28_28_156_63</v>
      </c>
      <c r="AB1364" s="293">
        <v>4846.0978916665708</v>
      </c>
    </row>
    <row r="1365" spans="13:28">
      <c r="M1365" s="106">
        <v>64</v>
      </c>
      <c r="N1365" s="106" t="s">
        <v>207</v>
      </c>
      <c r="O1365" s="106">
        <v>28</v>
      </c>
      <c r="P1365" s="106">
        <v>156</v>
      </c>
      <c r="Q1365" s="106">
        <v>28</v>
      </c>
      <c r="R1365" s="106" t="str">
        <f t="shared" si="43"/>
        <v>ז_28_28_156_64</v>
      </c>
      <c r="S1365" s="293">
        <v>3476.8575665573167</v>
      </c>
      <c r="V1365" s="82">
        <v>64</v>
      </c>
      <c r="W1365" s="82" t="s">
        <v>207</v>
      </c>
      <c r="X1365" s="106">
        <v>28</v>
      </c>
      <c r="Y1365" s="82">
        <v>156</v>
      </c>
      <c r="Z1365" s="82">
        <v>28</v>
      </c>
      <c r="AA1365" s="106" t="str">
        <f t="shared" si="44"/>
        <v>ז_28_28_156_64</v>
      </c>
      <c r="AB1365" s="293">
        <v>4417.7805833701123</v>
      </c>
    </row>
    <row r="1366" spans="13:28">
      <c r="M1366" s="106">
        <v>65</v>
      </c>
      <c r="N1366" s="106" t="s">
        <v>207</v>
      </c>
      <c r="O1366" s="106">
        <v>28</v>
      </c>
      <c r="P1366" s="106">
        <v>156</v>
      </c>
      <c r="Q1366" s="106">
        <v>28</v>
      </c>
      <c r="R1366" s="106" t="str">
        <f t="shared" si="43"/>
        <v>ז_28_28_156_65</v>
      </c>
      <c r="S1366" s="293">
        <v>3001.5129943603861</v>
      </c>
      <c r="V1366" s="82">
        <v>65</v>
      </c>
      <c r="W1366" s="82" t="s">
        <v>207</v>
      </c>
      <c r="X1366" s="106">
        <v>28</v>
      </c>
      <c r="Y1366" s="82">
        <v>156</v>
      </c>
      <c r="Z1366" s="82">
        <v>28</v>
      </c>
      <c r="AA1366" s="106" t="str">
        <f t="shared" si="44"/>
        <v>ז_28_28_156_65</v>
      </c>
      <c r="AB1366" s="293">
        <v>3871.9371636849869</v>
      </c>
    </row>
    <row r="1367" spans="13:28">
      <c r="M1367" s="106">
        <v>66</v>
      </c>
      <c r="N1367" s="106" t="s">
        <v>207</v>
      </c>
      <c r="O1367" s="106">
        <v>28</v>
      </c>
      <c r="P1367" s="106">
        <v>156</v>
      </c>
      <c r="Q1367" s="106">
        <v>28</v>
      </c>
      <c r="R1367" s="106" t="str">
        <f t="shared" si="43"/>
        <v>ז_28_28_156_66</v>
      </c>
      <c r="S1367" s="293">
        <v>2133.0099763070853</v>
      </c>
      <c r="V1367" s="82">
        <v>66</v>
      </c>
      <c r="W1367" s="82" t="s">
        <v>207</v>
      </c>
      <c r="X1367" s="106">
        <v>28</v>
      </c>
      <c r="Y1367" s="82">
        <v>156</v>
      </c>
      <c r="Z1367" s="82">
        <v>28</v>
      </c>
      <c r="AA1367" s="106" t="str">
        <f t="shared" si="44"/>
        <v>ז_28_28_156_66</v>
      </c>
      <c r="AB1367" s="293">
        <v>2148.3396167938918</v>
      </c>
    </row>
    <row r="1368" spans="13:28">
      <c r="M1368" s="106">
        <v>20</v>
      </c>
      <c r="N1368" s="106" t="s">
        <v>208</v>
      </c>
      <c r="O1368" s="106">
        <v>28</v>
      </c>
      <c r="P1368" s="106">
        <v>156</v>
      </c>
      <c r="Q1368" s="106">
        <v>28</v>
      </c>
      <c r="R1368" s="106" t="str">
        <f t="shared" si="43"/>
        <v>נ_28_28_156_20</v>
      </c>
      <c r="S1368" s="293">
        <v>1663.9723393796116</v>
      </c>
      <c r="V1368" s="82">
        <v>20</v>
      </c>
      <c r="W1368" s="82" t="s">
        <v>208</v>
      </c>
      <c r="X1368" s="106">
        <v>28</v>
      </c>
      <c r="Y1368" s="82">
        <v>156</v>
      </c>
      <c r="Z1368" s="82">
        <v>28</v>
      </c>
      <c r="AA1368" s="106" t="str">
        <f t="shared" si="44"/>
        <v>נ_28_28_156_20</v>
      </c>
      <c r="AB1368" s="293">
        <v>219.88144219391205</v>
      </c>
    </row>
    <row r="1369" spans="13:28">
      <c r="M1369" s="106">
        <v>21</v>
      </c>
      <c r="N1369" s="106" t="s">
        <v>208</v>
      </c>
      <c r="O1369" s="106">
        <v>28</v>
      </c>
      <c r="P1369" s="106">
        <v>156</v>
      </c>
      <c r="Q1369" s="106">
        <v>28</v>
      </c>
      <c r="R1369" s="106" t="str">
        <f t="shared" si="43"/>
        <v>נ_28_28_156_21</v>
      </c>
      <c r="S1369" s="293">
        <v>1717.8886708330747</v>
      </c>
      <c r="V1369" s="82">
        <v>21</v>
      </c>
      <c r="W1369" s="82" t="s">
        <v>208</v>
      </c>
      <c r="X1369" s="106">
        <v>28</v>
      </c>
      <c r="Y1369" s="82">
        <v>156</v>
      </c>
      <c r="Z1369" s="82">
        <v>28</v>
      </c>
      <c r="AA1369" s="106" t="str">
        <f t="shared" si="44"/>
        <v>נ_28_28_156_21</v>
      </c>
      <c r="AB1369" s="293">
        <v>219.88144219391205</v>
      </c>
    </row>
    <row r="1370" spans="13:28">
      <c r="M1370" s="106">
        <v>22</v>
      </c>
      <c r="N1370" s="106" t="s">
        <v>208</v>
      </c>
      <c r="O1370" s="106">
        <v>28</v>
      </c>
      <c r="P1370" s="106">
        <v>156</v>
      </c>
      <c r="Q1370" s="106">
        <v>28</v>
      </c>
      <c r="R1370" s="106" t="str">
        <f t="shared" si="43"/>
        <v>נ_28_28_156_22</v>
      </c>
      <c r="S1370" s="293">
        <v>1774.4929447180161</v>
      </c>
      <c r="V1370" s="82">
        <v>22</v>
      </c>
      <c r="W1370" s="82" t="s">
        <v>208</v>
      </c>
      <c r="X1370" s="106">
        <v>28</v>
      </c>
      <c r="Y1370" s="82">
        <v>156</v>
      </c>
      <c r="Z1370" s="82">
        <v>28</v>
      </c>
      <c r="AA1370" s="106" t="str">
        <f t="shared" si="44"/>
        <v>נ_28_28_156_22</v>
      </c>
      <c r="AB1370" s="293">
        <v>265.89685228605197</v>
      </c>
    </row>
    <row r="1371" spans="13:28">
      <c r="M1371" s="106">
        <v>23</v>
      </c>
      <c r="N1371" s="106" t="s">
        <v>208</v>
      </c>
      <c r="O1371" s="106">
        <v>28</v>
      </c>
      <c r="P1371" s="106">
        <v>156</v>
      </c>
      <c r="Q1371" s="106">
        <v>28</v>
      </c>
      <c r="R1371" s="106" t="str">
        <f t="shared" si="43"/>
        <v>נ_28_28_156_23</v>
      </c>
      <c r="S1371" s="293">
        <v>1832.2258706059135</v>
      </c>
      <c r="V1371" s="82">
        <v>23</v>
      </c>
      <c r="W1371" s="82" t="s">
        <v>208</v>
      </c>
      <c r="X1371" s="106">
        <v>28</v>
      </c>
      <c r="Y1371" s="82">
        <v>156</v>
      </c>
      <c r="Z1371" s="82">
        <v>28</v>
      </c>
      <c r="AA1371" s="106" t="str">
        <f t="shared" si="44"/>
        <v>נ_28_28_156_23</v>
      </c>
      <c r="AB1371" s="293">
        <v>342.23820828260864</v>
      </c>
    </row>
    <row r="1372" spans="13:28">
      <c r="M1372" s="106">
        <v>24</v>
      </c>
      <c r="N1372" s="106" t="s">
        <v>208</v>
      </c>
      <c r="O1372" s="106">
        <v>28</v>
      </c>
      <c r="P1372" s="106">
        <v>156</v>
      </c>
      <c r="Q1372" s="106">
        <v>28</v>
      </c>
      <c r="R1372" s="106" t="str">
        <f t="shared" si="43"/>
        <v>נ_28_28_156_24</v>
      </c>
      <c r="S1372" s="293">
        <v>1890.0128602318396</v>
      </c>
      <c r="V1372" s="82">
        <v>24</v>
      </c>
      <c r="W1372" s="82" t="s">
        <v>208</v>
      </c>
      <c r="X1372" s="106">
        <v>28</v>
      </c>
      <c r="Y1372" s="82">
        <v>156</v>
      </c>
      <c r="Z1372" s="82">
        <v>28</v>
      </c>
      <c r="AA1372" s="106" t="str">
        <f t="shared" si="44"/>
        <v>נ_28_28_156_24</v>
      </c>
      <c r="AB1372" s="293">
        <v>454.27028548193385</v>
      </c>
    </row>
    <row r="1373" spans="13:28">
      <c r="M1373" s="106">
        <v>25</v>
      </c>
      <c r="N1373" s="106" t="s">
        <v>208</v>
      </c>
      <c r="O1373" s="106">
        <v>28</v>
      </c>
      <c r="P1373" s="106">
        <v>156</v>
      </c>
      <c r="Q1373" s="106">
        <v>28</v>
      </c>
      <c r="R1373" s="106" t="str">
        <f t="shared" si="43"/>
        <v>נ_28_28_156_25</v>
      </c>
      <c r="S1373" s="293">
        <v>1946.4859917919448</v>
      </c>
      <c r="V1373" s="82">
        <v>25</v>
      </c>
      <c r="W1373" s="82" t="s">
        <v>208</v>
      </c>
      <c r="X1373" s="106">
        <v>28</v>
      </c>
      <c r="Y1373" s="82">
        <v>156</v>
      </c>
      <c r="Z1373" s="82">
        <v>28</v>
      </c>
      <c r="AA1373" s="106" t="str">
        <f t="shared" si="44"/>
        <v>נ_28_28_156_25</v>
      </c>
      <c r="AB1373" s="293">
        <v>555.04096629571177</v>
      </c>
    </row>
    <row r="1374" spans="13:28">
      <c r="M1374" s="106">
        <v>26</v>
      </c>
      <c r="N1374" s="106" t="s">
        <v>208</v>
      </c>
      <c r="O1374" s="106">
        <v>28</v>
      </c>
      <c r="P1374" s="106">
        <v>156</v>
      </c>
      <c r="Q1374" s="106">
        <v>28</v>
      </c>
      <c r="R1374" s="106" t="str">
        <f t="shared" si="43"/>
        <v>נ_28_28_156_26</v>
      </c>
      <c r="S1374" s="293">
        <v>2002.0208484991931</v>
      </c>
      <c r="V1374" s="82">
        <v>26</v>
      </c>
      <c r="W1374" s="82" t="s">
        <v>208</v>
      </c>
      <c r="X1374" s="106">
        <v>28</v>
      </c>
      <c r="Y1374" s="82">
        <v>156</v>
      </c>
      <c r="Z1374" s="82">
        <v>28</v>
      </c>
      <c r="AA1374" s="106" t="str">
        <f t="shared" si="44"/>
        <v>נ_28_28_156_26</v>
      </c>
      <c r="AB1374" s="293">
        <v>611.54824821993623</v>
      </c>
    </row>
    <row r="1375" spans="13:28">
      <c r="M1375" s="106">
        <v>27</v>
      </c>
      <c r="N1375" s="106" t="s">
        <v>208</v>
      </c>
      <c r="O1375" s="106">
        <v>28</v>
      </c>
      <c r="P1375" s="106">
        <v>156</v>
      </c>
      <c r="Q1375" s="106">
        <v>28</v>
      </c>
      <c r="R1375" s="106" t="str">
        <f t="shared" si="43"/>
        <v>נ_28_28_156_27</v>
      </c>
      <c r="S1375" s="293">
        <v>2058.3469785086604</v>
      </c>
      <c r="V1375" s="82">
        <v>27</v>
      </c>
      <c r="W1375" s="82" t="s">
        <v>208</v>
      </c>
      <c r="X1375" s="106">
        <v>28</v>
      </c>
      <c r="Y1375" s="82">
        <v>156</v>
      </c>
      <c r="Z1375" s="82">
        <v>28</v>
      </c>
      <c r="AA1375" s="106" t="str">
        <f t="shared" si="44"/>
        <v>נ_28_28_156_27</v>
      </c>
      <c r="AB1375" s="293">
        <v>704.43722609661427</v>
      </c>
    </row>
    <row r="1376" spans="13:28">
      <c r="M1376" s="106">
        <v>28</v>
      </c>
      <c r="N1376" s="106" t="s">
        <v>208</v>
      </c>
      <c r="O1376" s="106">
        <v>28</v>
      </c>
      <c r="P1376" s="106">
        <v>156</v>
      </c>
      <c r="Q1376" s="106">
        <v>28</v>
      </c>
      <c r="R1376" s="106" t="str">
        <f t="shared" si="43"/>
        <v>נ_28_28_156_28</v>
      </c>
      <c r="S1376" s="293">
        <v>2114.0607055653213</v>
      </c>
      <c r="V1376" s="82">
        <v>28</v>
      </c>
      <c r="W1376" s="82" t="s">
        <v>208</v>
      </c>
      <c r="X1376" s="106">
        <v>28</v>
      </c>
      <c r="Y1376" s="82">
        <v>156</v>
      </c>
      <c r="Z1376" s="82">
        <v>28</v>
      </c>
      <c r="AA1376" s="106" t="str">
        <f t="shared" si="44"/>
        <v>נ_28_28_156_28</v>
      </c>
      <c r="AB1376" s="293">
        <v>776.49194844462818</v>
      </c>
    </row>
    <row r="1377" spans="13:28">
      <c r="M1377" s="106">
        <v>29</v>
      </c>
      <c r="N1377" s="106" t="s">
        <v>208</v>
      </c>
      <c r="O1377" s="106">
        <v>28</v>
      </c>
      <c r="P1377" s="106">
        <v>156</v>
      </c>
      <c r="Q1377" s="106">
        <v>28</v>
      </c>
      <c r="R1377" s="106" t="str">
        <f t="shared" si="43"/>
        <v>נ_28_28_156_29</v>
      </c>
      <c r="S1377" s="293">
        <v>2170.0004133978414</v>
      </c>
      <c r="V1377" s="82">
        <v>29</v>
      </c>
      <c r="W1377" s="82" t="s">
        <v>208</v>
      </c>
      <c r="X1377" s="106">
        <v>28</v>
      </c>
      <c r="Y1377" s="82">
        <v>156</v>
      </c>
      <c r="Z1377" s="82">
        <v>28</v>
      </c>
      <c r="AA1377" s="106" t="str">
        <f t="shared" si="44"/>
        <v>נ_28_28_156_29</v>
      </c>
      <c r="AB1377" s="293">
        <v>877.71714513574329</v>
      </c>
    </row>
    <row r="1378" spans="13:28">
      <c r="M1378" s="106">
        <v>30</v>
      </c>
      <c r="N1378" s="106" t="s">
        <v>208</v>
      </c>
      <c r="O1378" s="106">
        <v>28</v>
      </c>
      <c r="P1378" s="106">
        <v>156</v>
      </c>
      <c r="Q1378" s="106">
        <v>28</v>
      </c>
      <c r="R1378" s="106" t="str">
        <f t="shared" si="43"/>
        <v>נ_28_28_156_30</v>
      </c>
      <c r="S1378" s="293">
        <v>2224.9794121046157</v>
      </c>
      <c r="V1378" s="82">
        <v>30</v>
      </c>
      <c r="W1378" s="82" t="s">
        <v>208</v>
      </c>
      <c r="X1378" s="106">
        <v>28</v>
      </c>
      <c r="Y1378" s="82">
        <v>156</v>
      </c>
      <c r="Z1378" s="82">
        <v>28</v>
      </c>
      <c r="AA1378" s="106" t="str">
        <f t="shared" si="44"/>
        <v>נ_28_28_156_30</v>
      </c>
      <c r="AB1378" s="293">
        <v>985.78682169984836</v>
      </c>
    </row>
    <row r="1379" spans="13:28">
      <c r="M1379" s="106">
        <v>31</v>
      </c>
      <c r="N1379" s="106" t="s">
        <v>208</v>
      </c>
      <c r="O1379" s="106">
        <v>28</v>
      </c>
      <c r="P1379" s="106">
        <v>156</v>
      </c>
      <c r="Q1379" s="106">
        <v>28</v>
      </c>
      <c r="R1379" s="106" t="str">
        <f t="shared" si="43"/>
        <v>נ_28_28_156_31</v>
      </c>
      <c r="S1379" s="293">
        <v>2278.6539213160863</v>
      </c>
      <c r="V1379" s="82">
        <v>31</v>
      </c>
      <c r="W1379" s="82" t="s">
        <v>208</v>
      </c>
      <c r="X1379" s="106">
        <v>28</v>
      </c>
      <c r="Y1379" s="82">
        <v>156</v>
      </c>
      <c r="Z1379" s="82">
        <v>28</v>
      </c>
      <c r="AA1379" s="106" t="str">
        <f t="shared" si="44"/>
        <v>נ_28_28_156_31</v>
      </c>
      <c r="AB1379" s="293">
        <v>1077.3839735054019</v>
      </c>
    </row>
    <row r="1380" spans="13:28">
      <c r="M1380" s="106">
        <v>32</v>
      </c>
      <c r="N1380" s="106" t="s">
        <v>208</v>
      </c>
      <c r="O1380" s="106">
        <v>28</v>
      </c>
      <c r="P1380" s="106">
        <v>156</v>
      </c>
      <c r="Q1380" s="106">
        <v>28</v>
      </c>
      <c r="R1380" s="106" t="str">
        <f t="shared" si="43"/>
        <v>נ_28_28_156_32</v>
      </c>
      <c r="S1380" s="293">
        <v>2331.6608797503723</v>
      </c>
      <c r="V1380" s="82">
        <v>32</v>
      </c>
      <c r="W1380" s="82" t="s">
        <v>208</v>
      </c>
      <c r="X1380" s="106">
        <v>28</v>
      </c>
      <c r="Y1380" s="82">
        <v>156</v>
      </c>
      <c r="Z1380" s="82">
        <v>28</v>
      </c>
      <c r="AA1380" s="106" t="str">
        <f t="shared" si="44"/>
        <v>נ_28_28_156_32</v>
      </c>
      <c r="AB1380" s="293">
        <v>1152.5567290634337</v>
      </c>
    </row>
    <row r="1381" spans="13:28">
      <c r="M1381" s="106">
        <v>33</v>
      </c>
      <c r="N1381" s="106" t="s">
        <v>208</v>
      </c>
      <c r="O1381" s="106">
        <v>28</v>
      </c>
      <c r="P1381" s="106">
        <v>156</v>
      </c>
      <c r="Q1381" s="106">
        <v>28</v>
      </c>
      <c r="R1381" s="106" t="str">
        <f t="shared" si="43"/>
        <v>נ_28_28_156_33</v>
      </c>
      <c r="S1381" s="293">
        <v>2384.6982443317484</v>
      </c>
      <c r="V1381" s="82">
        <v>33</v>
      </c>
      <c r="W1381" s="82" t="s">
        <v>208</v>
      </c>
      <c r="X1381" s="106">
        <v>28</v>
      </c>
      <c r="Y1381" s="82">
        <v>156</v>
      </c>
      <c r="Z1381" s="82">
        <v>28</v>
      </c>
      <c r="AA1381" s="106" t="str">
        <f t="shared" si="44"/>
        <v>נ_28_28_156_33</v>
      </c>
      <c r="AB1381" s="293">
        <v>1210.9686911224105</v>
      </c>
    </row>
    <row r="1382" spans="13:28">
      <c r="M1382" s="106">
        <v>34</v>
      </c>
      <c r="N1382" s="106" t="s">
        <v>208</v>
      </c>
      <c r="O1382" s="106">
        <v>28</v>
      </c>
      <c r="P1382" s="106">
        <v>156</v>
      </c>
      <c r="Q1382" s="106">
        <v>28</v>
      </c>
      <c r="R1382" s="106" t="str">
        <f t="shared" si="43"/>
        <v>נ_28_28_156_34</v>
      </c>
      <c r="S1382" s="293">
        <v>2438.5517325256183</v>
      </c>
      <c r="V1382" s="82">
        <v>34</v>
      </c>
      <c r="W1382" s="82" t="s">
        <v>208</v>
      </c>
      <c r="X1382" s="106">
        <v>28</v>
      </c>
      <c r="Y1382" s="82">
        <v>156</v>
      </c>
      <c r="Z1382" s="82">
        <v>28</v>
      </c>
      <c r="AA1382" s="106" t="str">
        <f t="shared" si="44"/>
        <v>נ_28_28_156_34</v>
      </c>
      <c r="AB1382" s="293">
        <v>1264.4882641551608</v>
      </c>
    </row>
    <row r="1383" spans="13:28">
      <c r="M1383" s="106">
        <v>35</v>
      </c>
      <c r="N1383" s="106" t="s">
        <v>208</v>
      </c>
      <c r="O1383" s="106">
        <v>28</v>
      </c>
      <c r="P1383" s="106">
        <v>156</v>
      </c>
      <c r="Q1383" s="106">
        <v>28</v>
      </c>
      <c r="R1383" s="106" t="str">
        <f t="shared" si="43"/>
        <v>נ_28_28_156_35</v>
      </c>
      <c r="S1383" s="293">
        <v>2493.544916111945</v>
      </c>
      <c r="V1383" s="82">
        <v>35</v>
      </c>
      <c r="W1383" s="82" t="s">
        <v>208</v>
      </c>
      <c r="X1383" s="106">
        <v>28</v>
      </c>
      <c r="Y1383" s="82">
        <v>156</v>
      </c>
      <c r="Z1383" s="82">
        <v>28</v>
      </c>
      <c r="AA1383" s="106" t="str">
        <f t="shared" si="44"/>
        <v>נ_28_28_156_35</v>
      </c>
      <c r="AB1383" s="293">
        <v>1326.4350816785634</v>
      </c>
    </row>
    <row r="1384" spans="13:28">
      <c r="M1384" s="106">
        <v>36</v>
      </c>
      <c r="N1384" s="106" t="s">
        <v>208</v>
      </c>
      <c r="O1384" s="106">
        <v>28</v>
      </c>
      <c r="P1384" s="106">
        <v>156</v>
      </c>
      <c r="Q1384" s="106">
        <v>28</v>
      </c>
      <c r="R1384" s="106" t="str">
        <f t="shared" si="43"/>
        <v>נ_28_28_156_36</v>
      </c>
      <c r="S1384" s="293">
        <v>2549.4114924232463</v>
      </c>
      <c r="V1384" s="82">
        <v>36</v>
      </c>
      <c r="W1384" s="82" t="s">
        <v>208</v>
      </c>
      <c r="X1384" s="106">
        <v>28</v>
      </c>
      <c r="Y1384" s="82">
        <v>156</v>
      </c>
      <c r="Z1384" s="82">
        <v>28</v>
      </c>
      <c r="AA1384" s="106" t="str">
        <f t="shared" si="44"/>
        <v>נ_28_28_156_36</v>
      </c>
      <c r="AB1384" s="293">
        <v>1382.6189568475484</v>
      </c>
    </row>
    <row r="1385" spans="13:28">
      <c r="M1385" s="106">
        <v>37</v>
      </c>
      <c r="N1385" s="106" t="s">
        <v>208</v>
      </c>
      <c r="O1385" s="106">
        <v>28</v>
      </c>
      <c r="P1385" s="106">
        <v>156</v>
      </c>
      <c r="Q1385" s="106">
        <v>28</v>
      </c>
      <c r="R1385" s="106" t="str">
        <f t="shared" si="43"/>
        <v>נ_28_28_156_37</v>
      </c>
      <c r="S1385" s="293">
        <v>2606.5407699196689</v>
      </c>
      <c r="V1385" s="82">
        <v>37</v>
      </c>
      <c r="W1385" s="82" t="s">
        <v>208</v>
      </c>
      <c r="X1385" s="106">
        <v>28</v>
      </c>
      <c r="Y1385" s="82">
        <v>156</v>
      </c>
      <c r="Z1385" s="82">
        <v>28</v>
      </c>
      <c r="AA1385" s="106" t="str">
        <f t="shared" si="44"/>
        <v>נ_28_28_156_37</v>
      </c>
      <c r="AB1385" s="293">
        <v>1447.075034567378</v>
      </c>
    </row>
    <row r="1386" spans="13:28">
      <c r="M1386" s="106">
        <v>38</v>
      </c>
      <c r="N1386" s="106" t="s">
        <v>208</v>
      </c>
      <c r="O1386" s="106">
        <v>28</v>
      </c>
      <c r="P1386" s="106">
        <v>156</v>
      </c>
      <c r="Q1386" s="106">
        <v>28</v>
      </c>
      <c r="R1386" s="106" t="str">
        <f t="shared" si="43"/>
        <v>נ_28_28_156_38</v>
      </c>
      <c r="S1386" s="293">
        <v>2664.678623626749</v>
      </c>
      <c r="V1386" s="82">
        <v>38</v>
      </c>
      <c r="W1386" s="82" t="s">
        <v>208</v>
      </c>
      <c r="X1386" s="106">
        <v>28</v>
      </c>
      <c r="Y1386" s="82">
        <v>156</v>
      </c>
      <c r="Z1386" s="82">
        <v>28</v>
      </c>
      <c r="AA1386" s="106" t="str">
        <f t="shared" si="44"/>
        <v>נ_28_28_156_38</v>
      </c>
      <c r="AB1386" s="293">
        <v>1487.222202985967</v>
      </c>
    </row>
    <row r="1387" spans="13:28">
      <c r="M1387" s="106">
        <v>39</v>
      </c>
      <c r="N1387" s="106" t="s">
        <v>208</v>
      </c>
      <c r="O1387" s="106">
        <v>28</v>
      </c>
      <c r="P1387" s="106">
        <v>156</v>
      </c>
      <c r="Q1387" s="106">
        <v>28</v>
      </c>
      <c r="R1387" s="106" t="str">
        <f t="shared" si="43"/>
        <v>נ_28_28_156_39</v>
      </c>
      <c r="S1387" s="293">
        <v>2725.1895785094007</v>
      </c>
      <c r="V1387" s="82">
        <v>39</v>
      </c>
      <c r="W1387" s="82" t="s">
        <v>208</v>
      </c>
      <c r="X1387" s="106">
        <v>28</v>
      </c>
      <c r="Y1387" s="82">
        <v>156</v>
      </c>
      <c r="Z1387" s="82">
        <v>28</v>
      </c>
      <c r="AA1387" s="106" t="str">
        <f t="shared" si="44"/>
        <v>נ_28_28_156_39</v>
      </c>
      <c r="AB1387" s="293">
        <v>1536.8153689630017</v>
      </c>
    </row>
    <row r="1388" spans="13:28">
      <c r="M1388" s="106">
        <v>40</v>
      </c>
      <c r="N1388" s="106" t="s">
        <v>208</v>
      </c>
      <c r="O1388" s="106">
        <v>28</v>
      </c>
      <c r="P1388" s="106">
        <v>156</v>
      </c>
      <c r="Q1388" s="106">
        <v>28</v>
      </c>
      <c r="R1388" s="106" t="str">
        <f t="shared" si="43"/>
        <v>נ_28_28_156_40</v>
      </c>
      <c r="S1388" s="293">
        <v>2787.8673307571839</v>
      </c>
      <c r="V1388" s="82">
        <v>40</v>
      </c>
      <c r="W1388" s="82" t="s">
        <v>208</v>
      </c>
      <c r="X1388" s="106">
        <v>28</v>
      </c>
      <c r="Y1388" s="82">
        <v>156</v>
      </c>
      <c r="Z1388" s="82">
        <v>28</v>
      </c>
      <c r="AA1388" s="106" t="str">
        <f t="shared" si="44"/>
        <v>נ_28_28_156_40</v>
      </c>
      <c r="AB1388" s="293">
        <v>1583.0241312343346</v>
      </c>
    </row>
    <row r="1389" spans="13:28">
      <c r="M1389" s="106">
        <v>41</v>
      </c>
      <c r="N1389" s="106" t="s">
        <v>208</v>
      </c>
      <c r="O1389" s="106">
        <v>28</v>
      </c>
      <c r="P1389" s="106">
        <v>156</v>
      </c>
      <c r="Q1389" s="106">
        <v>28</v>
      </c>
      <c r="R1389" s="106" t="str">
        <f t="shared" si="43"/>
        <v>נ_28_28_156_41</v>
      </c>
      <c r="S1389" s="293">
        <v>2853.167020161336</v>
      </c>
      <c r="V1389" s="82">
        <v>41</v>
      </c>
      <c r="W1389" s="82" t="s">
        <v>208</v>
      </c>
      <c r="X1389" s="106">
        <v>28</v>
      </c>
      <c r="Y1389" s="82">
        <v>156</v>
      </c>
      <c r="Z1389" s="82">
        <v>28</v>
      </c>
      <c r="AA1389" s="106" t="str">
        <f t="shared" si="44"/>
        <v>נ_28_28_156_41</v>
      </c>
      <c r="AB1389" s="293">
        <v>1645.7196397728967</v>
      </c>
    </row>
    <row r="1390" spans="13:28">
      <c r="M1390" s="106">
        <v>42</v>
      </c>
      <c r="N1390" s="106" t="s">
        <v>208</v>
      </c>
      <c r="O1390" s="106">
        <v>28</v>
      </c>
      <c r="P1390" s="106">
        <v>156</v>
      </c>
      <c r="Q1390" s="106">
        <v>28</v>
      </c>
      <c r="R1390" s="106" t="str">
        <f t="shared" si="43"/>
        <v>נ_28_28_156_42</v>
      </c>
      <c r="S1390" s="293">
        <v>2920.5236574474748</v>
      </c>
      <c r="V1390" s="82">
        <v>42</v>
      </c>
      <c r="W1390" s="82" t="s">
        <v>208</v>
      </c>
      <c r="X1390" s="106">
        <v>28</v>
      </c>
      <c r="Y1390" s="82">
        <v>156</v>
      </c>
      <c r="Z1390" s="82">
        <v>28</v>
      </c>
      <c r="AA1390" s="106" t="str">
        <f t="shared" si="44"/>
        <v>נ_28_28_156_42</v>
      </c>
      <c r="AB1390" s="293">
        <v>1672.5629609014093</v>
      </c>
    </row>
    <row r="1391" spans="13:28">
      <c r="M1391" s="106">
        <v>43</v>
      </c>
      <c r="N1391" s="106" t="s">
        <v>208</v>
      </c>
      <c r="O1391" s="106">
        <v>28</v>
      </c>
      <c r="P1391" s="106">
        <v>156</v>
      </c>
      <c r="Q1391" s="106">
        <v>28</v>
      </c>
      <c r="R1391" s="106" t="str">
        <f t="shared" si="43"/>
        <v>נ_28_28_156_43</v>
      </c>
      <c r="S1391" s="293">
        <v>2992.2535156207305</v>
      </c>
      <c r="V1391" s="82">
        <v>43</v>
      </c>
      <c r="W1391" s="82" t="s">
        <v>208</v>
      </c>
      <c r="X1391" s="106">
        <v>28</v>
      </c>
      <c r="Y1391" s="82">
        <v>156</v>
      </c>
      <c r="Z1391" s="82">
        <v>28</v>
      </c>
      <c r="AA1391" s="106" t="str">
        <f t="shared" si="44"/>
        <v>נ_28_28_156_43</v>
      </c>
      <c r="AB1391" s="293">
        <v>1755.9883730738179</v>
      </c>
    </row>
    <row r="1392" spans="13:28">
      <c r="M1392" s="106">
        <v>44</v>
      </c>
      <c r="N1392" s="106" t="s">
        <v>208</v>
      </c>
      <c r="O1392" s="106">
        <v>28</v>
      </c>
      <c r="P1392" s="106">
        <v>156</v>
      </c>
      <c r="Q1392" s="106">
        <v>28</v>
      </c>
      <c r="R1392" s="106" t="str">
        <f t="shared" si="43"/>
        <v>נ_28_28_156_44</v>
      </c>
      <c r="S1392" s="293">
        <v>3065.6452908907977</v>
      </c>
      <c r="V1392" s="82">
        <v>44</v>
      </c>
      <c r="W1392" s="82" t="s">
        <v>208</v>
      </c>
      <c r="X1392" s="106">
        <v>28</v>
      </c>
      <c r="Y1392" s="82">
        <v>156</v>
      </c>
      <c r="Z1392" s="82">
        <v>28</v>
      </c>
      <c r="AA1392" s="106" t="str">
        <f t="shared" si="44"/>
        <v>נ_28_28_156_44</v>
      </c>
      <c r="AB1392" s="293">
        <v>1843.6650827747224</v>
      </c>
    </row>
    <row r="1393" spans="13:28">
      <c r="M1393" s="106">
        <v>45</v>
      </c>
      <c r="N1393" s="106" t="s">
        <v>208</v>
      </c>
      <c r="O1393" s="106">
        <v>28</v>
      </c>
      <c r="P1393" s="106">
        <v>156</v>
      </c>
      <c r="Q1393" s="106">
        <v>28</v>
      </c>
      <c r="R1393" s="106" t="str">
        <f t="shared" si="43"/>
        <v>נ_28_28_156_45</v>
      </c>
      <c r="S1393" s="293">
        <v>3140.7143627393912</v>
      </c>
      <c r="V1393" s="82">
        <v>45</v>
      </c>
      <c r="W1393" s="82" t="s">
        <v>208</v>
      </c>
      <c r="X1393" s="106">
        <v>28</v>
      </c>
      <c r="Y1393" s="82">
        <v>156</v>
      </c>
      <c r="Z1393" s="82">
        <v>28</v>
      </c>
      <c r="AA1393" s="106" t="str">
        <f t="shared" si="44"/>
        <v>נ_28_28_156_45</v>
      </c>
      <c r="AB1393" s="293">
        <v>1929.2084183055349</v>
      </c>
    </row>
    <row r="1394" spans="13:28">
      <c r="M1394" s="106">
        <v>46</v>
      </c>
      <c r="N1394" s="106" t="s">
        <v>208</v>
      </c>
      <c r="O1394" s="106">
        <v>28</v>
      </c>
      <c r="P1394" s="106">
        <v>156</v>
      </c>
      <c r="Q1394" s="106">
        <v>28</v>
      </c>
      <c r="R1394" s="106" t="str">
        <f t="shared" si="43"/>
        <v>נ_28_28_156_46</v>
      </c>
      <c r="S1394" s="293">
        <v>3217.8834887161106</v>
      </c>
      <c r="V1394" s="82">
        <v>46</v>
      </c>
      <c r="W1394" s="82" t="s">
        <v>208</v>
      </c>
      <c r="X1394" s="106">
        <v>28</v>
      </c>
      <c r="Y1394" s="82">
        <v>156</v>
      </c>
      <c r="Z1394" s="82">
        <v>28</v>
      </c>
      <c r="AA1394" s="106" t="str">
        <f t="shared" si="44"/>
        <v>נ_28_28_156_46</v>
      </c>
      <c r="AB1394" s="293">
        <v>2079.1338967362371</v>
      </c>
    </row>
    <row r="1395" spans="13:28">
      <c r="M1395" s="106">
        <v>47</v>
      </c>
      <c r="N1395" s="106" t="s">
        <v>208</v>
      </c>
      <c r="O1395" s="106">
        <v>28</v>
      </c>
      <c r="P1395" s="106">
        <v>156</v>
      </c>
      <c r="Q1395" s="106">
        <v>28</v>
      </c>
      <c r="R1395" s="106" t="str">
        <f t="shared" si="43"/>
        <v>נ_28_28_156_47</v>
      </c>
      <c r="S1395" s="293">
        <v>3293.3381122304186</v>
      </c>
      <c r="V1395" s="82">
        <v>47</v>
      </c>
      <c r="W1395" s="82" t="s">
        <v>208</v>
      </c>
      <c r="X1395" s="106">
        <v>28</v>
      </c>
      <c r="Y1395" s="82">
        <v>156</v>
      </c>
      <c r="Z1395" s="82">
        <v>28</v>
      </c>
      <c r="AA1395" s="106" t="str">
        <f t="shared" si="44"/>
        <v>נ_28_28_156_47</v>
      </c>
      <c r="AB1395" s="293">
        <v>2239.1801124230333</v>
      </c>
    </row>
    <row r="1396" spans="13:28">
      <c r="M1396" s="106">
        <v>48</v>
      </c>
      <c r="N1396" s="106" t="s">
        <v>208</v>
      </c>
      <c r="O1396" s="106">
        <v>28</v>
      </c>
      <c r="P1396" s="106">
        <v>156</v>
      </c>
      <c r="Q1396" s="106">
        <v>28</v>
      </c>
      <c r="R1396" s="106" t="str">
        <f t="shared" si="43"/>
        <v>נ_28_28_156_48</v>
      </c>
      <c r="S1396" s="293">
        <v>3366.2098746533193</v>
      </c>
      <c r="V1396" s="82">
        <v>48</v>
      </c>
      <c r="W1396" s="82" t="s">
        <v>208</v>
      </c>
      <c r="X1396" s="106">
        <v>28</v>
      </c>
      <c r="Y1396" s="82">
        <v>156</v>
      </c>
      <c r="Z1396" s="82">
        <v>28</v>
      </c>
      <c r="AA1396" s="106" t="str">
        <f t="shared" si="44"/>
        <v>נ_28_28_156_48</v>
      </c>
      <c r="AB1396" s="293">
        <v>2325.8570320433155</v>
      </c>
    </row>
    <row r="1397" spans="13:28">
      <c r="M1397" s="106">
        <v>49</v>
      </c>
      <c r="N1397" s="106" t="s">
        <v>208</v>
      </c>
      <c r="O1397" s="106">
        <v>28</v>
      </c>
      <c r="P1397" s="106">
        <v>156</v>
      </c>
      <c r="Q1397" s="106">
        <v>28</v>
      </c>
      <c r="R1397" s="106" t="str">
        <f t="shared" si="43"/>
        <v>נ_28_28_156_49</v>
      </c>
      <c r="S1397" s="293">
        <v>3441.3432597589267</v>
      </c>
      <c r="V1397" s="82">
        <v>49</v>
      </c>
      <c r="W1397" s="82" t="s">
        <v>208</v>
      </c>
      <c r="X1397" s="106">
        <v>28</v>
      </c>
      <c r="Y1397" s="82">
        <v>156</v>
      </c>
      <c r="Z1397" s="82">
        <v>28</v>
      </c>
      <c r="AA1397" s="106" t="str">
        <f t="shared" si="44"/>
        <v>נ_28_28_156_49</v>
      </c>
      <c r="AB1397" s="293">
        <v>2385.7331421375416</v>
      </c>
    </row>
    <row r="1398" spans="13:28">
      <c r="M1398" s="106">
        <v>50</v>
      </c>
      <c r="N1398" s="106" t="s">
        <v>208</v>
      </c>
      <c r="O1398" s="106">
        <v>28</v>
      </c>
      <c r="P1398" s="106">
        <v>156</v>
      </c>
      <c r="Q1398" s="106">
        <v>28</v>
      </c>
      <c r="R1398" s="106" t="str">
        <f t="shared" si="43"/>
        <v>נ_28_28_156_50</v>
      </c>
      <c r="S1398" s="293">
        <v>3521.1790122425068</v>
      </c>
      <c r="V1398" s="82">
        <v>50</v>
      </c>
      <c r="W1398" s="82" t="s">
        <v>208</v>
      </c>
      <c r="X1398" s="106">
        <v>28</v>
      </c>
      <c r="Y1398" s="82">
        <v>156</v>
      </c>
      <c r="Z1398" s="82">
        <v>28</v>
      </c>
      <c r="AA1398" s="106" t="str">
        <f t="shared" si="44"/>
        <v>נ_28_28_156_50</v>
      </c>
      <c r="AB1398" s="293">
        <v>2466.6886259015687</v>
      </c>
    </row>
    <row r="1399" spans="13:28">
      <c r="M1399" s="106">
        <v>51</v>
      </c>
      <c r="N1399" s="106" t="s">
        <v>208</v>
      </c>
      <c r="O1399" s="106">
        <v>28</v>
      </c>
      <c r="P1399" s="106">
        <v>156</v>
      </c>
      <c r="Q1399" s="106">
        <v>28</v>
      </c>
      <c r="R1399" s="106" t="str">
        <f t="shared" si="43"/>
        <v>נ_28_28_156_51</v>
      </c>
      <c r="S1399" s="293">
        <v>3605.0116389707528</v>
      </c>
      <c r="V1399" s="82">
        <v>51</v>
      </c>
      <c r="W1399" s="82" t="s">
        <v>208</v>
      </c>
      <c r="X1399" s="106">
        <v>28</v>
      </c>
      <c r="Y1399" s="82">
        <v>156</v>
      </c>
      <c r="Z1399" s="82">
        <v>28</v>
      </c>
      <c r="AA1399" s="106" t="str">
        <f t="shared" si="44"/>
        <v>נ_28_28_156_51</v>
      </c>
      <c r="AB1399" s="293">
        <v>2512.9490148267378</v>
      </c>
    </row>
    <row r="1400" spans="13:28">
      <c r="M1400" s="106">
        <v>52</v>
      </c>
      <c r="N1400" s="106" t="s">
        <v>208</v>
      </c>
      <c r="O1400" s="106">
        <v>28</v>
      </c>
      <c r="P1400" s="106">
        <v>156</v>
      </c>
      <c r="Q1400" s="106">
        <v>28</v>
      </c>
      <c r="R1400" s="106" t="str">
        <f t="shared" si="43"/>
        <v>נ_28_28_156_52</v>
      </c>
      <c r="S1400" s="293">
        <v>3696.548278625758</v>
      </c>
      <c r="V1400" s="82">
        <v>52</v>
      </c>
      <c r="W1400" s="82" t="s">
        <v>208</v>
      </c>
      <c r="X1400" s="106">
        <v>28</v>
      </c>
      <c r="Y1400" s="82">
        <v>156</v>
      </c>
      <c r="Z1400" s="82">
        <v>28</v>
      </c>
      <c r="AA1400" s="106" t="str">
        <f t="shared" si="44"/>
        <v>נ_28_28_156_52</v>
      </c>
      <c r="AB1400" s="293">
        <v>2663.616448769385</v>
      </c>
    </row>
    <row r="1401" spans="13:28">
      <c r="M1401" s="106">
        <v>53</v>
      </c>
      <c r="N1401" s="106" t="s">
        <v>208</v>
      </c>
      <c r="O1401" s="106">
        <v>28</v>
      </c>
      <c r="P1401" s="106">
        <v>156</v>
      </c>
      <c r="Q1401" s="106">
        <v>28</v>
      </c>
      <c r="R1401" s="106" t="str">
        <f t="shared" si="43"/>
        <v>נ_28_28_156_53</v>
      </c>
      <c r="S1401" s="293">
        <v>3788.4334252120357</v>
      </c>
      <c r="V1401" s="82">
        <v>53</v>
      </c>
      <c r="W1401" s="82" t="s">
        <v>208</v>
      </c>
      <c r="X1401" s="106">
        <v>28</v>
      </c>
      <c r="Y1401" s="82">
        <v>156</v>
      </c>
      <c r="Z1401" s="82">
        <v>28</v>
      </c>
      <c r="AA1401" s="106" t="str">
        <f t="shared" si="44"/>
        <v>נ_28_28_156_53</v>
      </c>
      <c r="AB1401" s="293">
        <v>2814.063980810422</v>
      </c>
    </row>
    <row r="1402" spans="13:28">
      <c r="M1402" s="106">
        <v>54</v>
      </c>
      <c r="N1402" s="106" t="s">
        <v>208</v>
      </c>
      <c r="O1402" s="106">
        <v>28</v>
      </c>
      <c r="P1402" s="106">
        <v>156</v>
      </c>
      <c r="Q1402" s="106">
        <v>28</v>
      </c>
      <c r="R1402" s="106" t="str">
        <f t="shared" si="43"/>
        <v>נ_28_28_156_54</v>
      </c>
      <c r="S1402" s="293">
        <v>3880.900564548594</v>
      </c>
      <c r="V1402" s="82">
        <v>54</v>
      </c>
      <c r="W1402" s="82" t="s">
        <v>208</v>
      </c>
      <c r="X1402" s="106">
        <v>28</v>
      </c>
      <c r="Y1402" s="82">
        <v>156</v>
      </c>
      <c r="Z1402" s="82">
        <v>28</v>
      </c>
      <c r="AA1402" s="106" t="str">
        <f t="shared" si="44"/>
        <v>נ_28_28_156_54</v>
      </c>
      <c r="AB1402" s="293">
        <v>2962.3265574256325</v>
      </c>
    </row>
    <row r="1403" spans="13:28">
      <c r="M1403" s="106">
        <v>55</v>
      </c>
      <c r="N1403" s="106" t="s">
        <v>208</v>
      </c>
      <c r="O1403" s="106">
        <v>28</v>
      </c>
      <c r="P1403" s="106">
        <v>156</v>
      </c>
      <c r="Q1403" s="106">
        <v>28</v>
      </c>
      <c r="R1403" s="106" t="str">
        <f t="shared" si="43"/>
        <v>נ_28_28_156_55</v>
      </c>
      <c r="S1403" s="293">
        <v>3974.4556164839742</v>
      </c>
      <c r="V1403" s="82">
        <v>55</v>
      </c>
      <c r="W1403" s="82" t="s">
        <v>208</v>
      </c>
      <c r="X1403" s="106">
        <v>28</v>
      </c>
      <c r="Y1403" s="82">
        <v>156</v>
      </c>
      <c r="Z1403" s="82">
        <v>28</v>
      </c>
      <c r="AA1403" s="106" t="str">
        <f t="shared" si="44"/>
        <v>נ_28_28_156_55</v>
      </c>
      <c r="AB1403" s="293">
        <v>3233.2292280233769</v>
      </c>
    </row>
    <row r="1404" spans="13:28">
      <c r="M1404" s="106">
        <v>56</v>
      </c>
      <c r="N1404" s="106" t="s">
        <v>208</v>
      </c>
      <c r="O1404" s="106">
        <v>28</v>
      </c>
      <c r="P1404" s="106">
        <v>156</v>
      </c>
      <c r="Q1404" s="106">
        <v>28</v>
      </c>
      <c r="R1404" s="106" t="str">
        <f t="shared" si="43"/>
        <v>נ_28_28_156_56</v>
      </c>
      <c r="S1404" s="293">
        <v>4056.483600500655</v>
      </c>
      <c r="V1404" s="82">
        <v>56</v>
      </c>
      <c r="W1404" s="82" t="s">
        <v>208</v>
      </c>
      <c r="X1404" s="106">
        <v>28</v>
      </c>
      <c r="Y1404" s="82">
        <v>156</v>
      </c>
      <c r="Z1404" s="82">
        <v>28</v>
      </c>
      <c r="AA1404" s="106" t="str">
        <f t="shared" si="44"/>
        <v>נ_28_28_156_56</v>
      </c>
      <c r="AB1404" s="293">
        <v>3433.2262021338461</v>
      </c>
    </row>
    <row r="1405" spans="13:28">
      <c r="M1405" s="106">
        <v>57</v>
      </c>
      <c r="N1405" s="106" t="s">
        <v>208</v>
      </c>
      <c r="O1405" s="106">
        <v>28</v>
      </c>
      <c r="P1405" s="106">
        <v>156</v>
      </c>
      <c r="Q1405" s="106">
        <v>28</v>
      </c>
      <c r="R1405" s="106" t="str">
        <f t="shared" si="43"/>
        <v>נ_28_28_156_57</v>
      </c>
      <c r="S1405" s="293">
        <v>4132.0390856996401</v>
      </c>
      <c r="V1405" s="82">
        <v>57</v>
      </c>
      <c r="W1405" s="82" t="s">
        <v>208</v>
      </c>
      <c r="X1405" s="106">
        <v>28</v>
      </c>
      <c r="Y1405" s="82">
        <v>156</v>
      </c>
      <c r="Z1405" s="82">
        <v>28</v>
      </c>
      <c r="AA1405" s="106" t="str">
        <f t="shared" si="44"/>
        <v>נ_28_28_156_57</v>
      </c>
      <c r="AB1405" s="293">
        <v>3811.3590758919227</v>
      </c>
    </row>
    <row r="1406" spans="13:28">
      <c r="M1406" s="106">
        <v>58</v>
      </c>
      <c r="N1406" s="106" t="s">
        <v>208</v>
      </c>
      <c r="O1406" s="106">
        <v>28</v>
      </c>
      <c r="P1406" s="106">
        <v>156</v>
      </c>
      <c r="Q1406" s="106">
        <v>28</v>
      </c>
      <c r="R1406" s="106" t="str">
        <f t="shared" si="43"/>
        <v>נ_28_28_156_58</v>
      </c>
      <c r="S1406" s="293">
        <v>4176.5753160414069</v>
      </c>
      <c r="V1406" s="82">
        <v>58</v>
      </c>
      <c r="W1406" s="82" t="s">
        <v>208</v>
      </c>
      <c r="X1406" s="106">
        <v>28</v>
      </c>
      <c r="Y1406" s="82">
        <v>156</v>
      </c>
      <c r="Z1406" s="82">
        <v>28</v>
      </c>
      <c r="AA1406" s="106" t="str">
        <f t="shared" si="44"/>
        <v>נ_28_28_156_58</v>
      </c>
      <c r="AB1406" s="293">
        <v>4188.918627663239</v>
      </c>
    </row>
    <row r="1407" spans="13:28">
      <c r="M1407" s="106">
        <v>59</v>
      </c>
      <c r="N1407" s="106" t="s">
        <v>208</v>
      </c>
      <c r="O1407" s="106">
        <v>28</v>
      </c>
      <c r="P1407" s="106">
        <v>156</v>
      </c>
      <c r="Q1407" s="106">
        <v>28</v>
      </c>
      <c r="R1407" s="106" t="str">
        <f t="shared" si="43"/>
        <v>נ_28_28_156_59</v>
      </c>
      <c r="S1407" s="293">
        <v>4179.0711948196576</v>
      </c>
      <c r="V1407" s="82">
        <v>59</v>
      </c>
      <c r="W1407" s="82" t="s">
        <v>208</v>
      </c>
      <c r="X1407" s="106">
        <v>28</v>
      </c>
      <c r="Y1407" s="82">
        <v>156</v>
      </c>
      <c r="Z1407" s="82">
        <v>28</v>
      </c>
      <c r="AA1407" s="106" t="str">
        <f t="shared" si="44"/>
        <v>נ_28_28_156_59</v>
      </c>
      <c r="AB1407" s="293">
        <v>4188.104759645782</v>
      </c>
    </row>
    <row r="1408" spans="13:28">
      <c r="M1408" s="106">
        <v>60</v>
      </c>
      <c r="N1408" s="106" t="s">
        <v>208</v>
      </c>
      <c r="O1408" s="106">
        <v>28</v>
      </c>
      <c r="P1408" s="106">
        <v>156</v>
      </c>
      <c r="Q1408" s="106">
        <v>28</v>
      </c>
      <c r="R1408" s="106" t="str">
        <f t="shared" si="43"/>
        <v>נ_28_28_156_60</v>
      </c>
      <c r="S1408" s="293">
        <v>4182.4178092028151</v>
      </c>
      <c r="V1408" s="82">
        <v>60</v>
      </c>
      <c r="W1408" s="82" t="s">
        <v>208</v>
      </c>
      <c r="X1408" s="106">
        <v>28</v>
      </c>
      <c r="Y1408" s="82">
        <v>156</v>
      </c>
      <c r="Z1408" s="82">
        <v>28</v>
      </c>
      <c r="AA1408" s="106" t="str">
        <f t="shared" si="44"/>
        <v>נ_28_28_156_60</v>
      </c>
      <c r="AB1408" s="293">
        <v>4492.7559607011517</v>
      </c>
    </row>
    <row r="1409" spans="13:28">
      <c r="M1409" s="106">
        <v>61</v>
      </c>
      <c r="N1409" s="106" t="s">
        <v>208</v>
      </c>
      <c r="O1409" s="106">
        <v>28</v>
      </c>
      <c r="P1409" s="106">
        <v>156</v>
      </c>
      <c r="Q1409" s="106">
        <v>28</v>
      </c>
      <c r="R1409" s="106" t="str">
        <f t="shared" si="43"/>
        <v>נ_28_28_156_61</v>
      </c>
      <c r="S1409" s="293">
        <v>4130.9839514516125</v>
      </c>
      <c r="V1409" s="82">
        <v>61</v>
      </c>
      <c r="W1409" s="82" t="s">
        <v>208</v>
      </c>
      <c r="X1409" s="106">
        <v>28</v>
      </c>
      <c r="Y1409" s="82">
        <v>156</v>
      </c>
      <c r="Z1409" s="82">
        <v>28</v>
      </c>
      <c r="AA1409" s="106" t="str">
        <f t="shared" si="44"/>
        <v>נ_28_28_156_61</v>
      </c>
      <c r="AB1409" s="293">
        <v>4649.2595769723648</v>
      </c>
    </row>
    <row r="1410" spans="13:28">
      <c r="M1410" s="106">
        <v>62</v>
      </c>
      <c r="N1410" s="106" t="s">
        <v>208</v>
      </c>
      <c r="O1410" s="106">
        <v>28</v>
      </c>
      <c r="P1410" s="106">
        <v>156</v>
      </c>
      <c r="Q1410" s="106">
        <v>28</v>
      </c>
      <c r="R1410" s="106" t="str">
        <f t="shared" si="43"/>
        <v>נ_28_28_156_62</v>
      </c>
      <c r="S1410" s="293">
        <v>4024.8197341769151</v>
      </c>
      <c r="V1410" s="82">
        <v>62</v>
      </c>
      <c r="W1410" s="82" t="s">
        <v>208</v>
      </c>
      <c r="X1410" s="106">
        <v>28</v>
      </c>
      <c r="Y1410" s="82">
        <v>156</v>
      </c>
      <c r="Z1410" s="82">
        <v>28</v>
      </c>
      <c r="AA1410" s="106" t="str">
        <f t="shared" si="44"/>
        <v>נ_28_28_156_62</v>
      </c>
      <c r="AB1410" s="293">
        <v>4784.0611778765433</v>
      </c>
    </row>
    <row r="1411" spans="13:28">
      <c r="M1411" s="106">
        <v>63</v>
      </c>
      <c r="N1411" s="106" t="s">
        <v>208</v>
      </c>
      <c r="O1411" s="106">
        <v>28</v>
      </c>
      <c r="P1411" s="106">
        <v>156</v>
      </c>
      <c r="Q1411" s="106">
        <v>28</v>
      </c>
      <c r="R1411" s="106" t="str">
        <f t="shared" si="43"/>
        <v>נ_28_28_156_63</v>
      </c>
      <c r="S1411" s="293">
        <v>3829.164309185192</v>
      </c>
      <c r="V1411" s="82">
        <v>63</v>
      </c>
      <c r="W1411" s="82" t="s">
        <v>208</v>
      </c>
      <c r="X1411" s="106">
        <v>28</v>
      </c>
      <c r="Y1411" s="82">
        <v>156</v>
      </c>
      <c r="Z1411" s="82">
        <v>28</v>
      </c>
      <c r="AA1411" s="106" t="str">
        <f t="shared" si="44"/>
        <v>נ_28_28_156_63</v>
      </c>
      <c r="AB1411" s="293">
        <v>4850.1770339467021</v>
      </c>
    </row>
    <row r="1412" spans="13:28">
      <c r="M1412" s="106">
        <v>64</v>
      </c>
      <c r="N1412" s="106" t="s">
        <v>208</v>
      </c>
      <c r="O1412" s="106">
        <v>28</v>
      </c>
      <c r="P1412" s="106">
        <v>156</v>
      </c>
      <c r="Q1412" s="106">
        <v>28</v>
      </c>
      <c r="R1412" s="106" t="str">
        <f t="shared" si="43"/>
        <v>נ_28_28_156_64</v>
      </c>
      <c r="S1412" s="293">
        <v>3479.2717128774439</v>
      </c>
      <c r="V1412" s="82">
        <v>64</v>
      </c>
      <c r="W1412" s="82" t="s">
        <v>208</v>
      </c>
      <c r="X1412" s="106">
        <v>28</v>
      </c>
      <c r="Y1412" s="82">
        <v>156</v>
      </c>
      <c r="Z1412" s="82">
        <v>28</v>
      </c>
      <c r="AA1412" s="106" t="str">
        <f t="shared" si="44"/>
        <v>נ_28_28_156_64</v>
      </c>
      <c r="AB1412" s="293">
        <v>4419.9093181031094</v>
      </c>
    </row>
    <row r="1413" spans="13:28">
      <c r="M1413" s="106">
        <v>65</v>
      </c>
      <c r="N1413" s="106" t="s">
        <v>208</v>
      </c>
      <c r="O1413" s="106">
        <v>28</v>
      </c>
      <c r="P1413" s="106">
        <v>156</v>
      </c>
      <c r="Q1413" s="106">
        <v>28</v>
      </c>
      <c r="R1413" s="106" t="str">
        <f t="shared" si="43"/>
        <v>נ_28_28_156_65</v>
      </c>
      <c r="S1413" s="293">
        <v>3002.5970400296515</v>
      </c>
      <c r="V1413" s="82">
        <v>65</v>
      </c>
      <c r="W1413" s="82" t="s">
        <v>208</v>
      </c>
      <c r="X1413" s="106">
        <v>28</v>
      </c>
      <c r="Y1413" s="82">
        <v>156</v>
      </c>
      <c r="Z1413" s="82">
        <v>28</v>
      </c>
      <c r="AA1413" s="106" t="str">
        <f t="shared" si="44"/>
        <v>נ_28_28_156_65</v>
      </c>
      <c r="AB1413" s="293">
        <v>3872.438319417633</v>
      </c>
    </row>
    <row r="1414" spans="13:28">
      <c r="M1414" s="106">
        <v>66</v>
      </c>
      <c r="N1414" s="106" t="s">
        <v>208</v>
      </c>
      <c r="O1414" s="106">
        <v>28</v>
      </c>
      <c r="P1414" s="106">
        <v>156</v>
      </c>
      <c r="Q1414" s="106">
        <v>28</v>
      </c>
      <c r="R1414" s="106" t="str">
        <f>N1414&amp;"_"&amp;O1414&amp;"_"&amp;Q1414&amp;"_"&amp;P1414&amp;"_"&amp;M1414</f>
        <v>נ_28_28_156_66</v>
      </c>
      <c r="S1414" s="293">
        <v>2132.7105977705446</v>
      </c>
      <c r="V1414" s="82">
        <v>66</v>
      </c>
      <c r="W1414" s="82" t="s">
        <v>208</v>
      </c>
      <c r="X1414" s="106">
        <v>28</v>
      </c>
      <c r="Y1414" s="82">
        <v>156</v>
      </c>
      <c r="Z1414" s="82">
        <v>28</v>
      </c>
      <c r="AA1414" s="106" t="str">
        <f t="shared" si="44"/>
        <v>נ_28_28_156_66</v>
      </c>
      <c r="AB1414" s="293">
        <v>2148.0380866662258</v>
      </c>
    </row>
  </sheetData>
  <autoFilter ref="M4:S1414"/>
  <mergeCells count="3">
    <mergeCell ref="G2:H2"/>
    <mergeCell ref="M2:S2"/>
    <mergeCell ref="V2:AB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11</vt:i4>
      </vt:variant>
      <vt:variant>
        <vt:lpstr>טווחים בעלי שם</vt:lpstr>
      </vt:variant>
      <vt:variant>
        <vt:i4>2</vt:i4>
      </vt:variant>
    </vt:vector>
  </HeadingPairs>
  <TitlesOfParts>
    <vt:vector size="13" baseType="lpstr">
      <vt:lpstr>תפריט</vt:lpstr>
      <vt:lpstr>פניקס בריאות כסף</vt:lpstr>
      <vt:lpstr>הפניקס  בריאות חובה</vt:lpstr>
      <vt:lpstr>הפניקס בריאות טובה</vt:lpstr>
      <vt:lpstr>הפניקס בריאות שלמה</vt:lpstr>
      <vt:lpstr>פניקס קו מהיר</vt:lpstr>
      <vt:lpstr>צוות מנצח</vt:lpstr>
      <vt:lpstr>הפניקס תאונות אישיות</vt:lpstr>
      <vt:lpstr>סיעוד עתיר כבוד</vt:lpstr>
      <vt:lpstr>סיעודי 360</vt:lpstr>
      <vt:lpstr>סיעוד פרמיה מוגדלת</vt:lpstr>
      <vt:lpstr>age</vt:lpstr>
      <vt:lpstr>'צוות מנצח'!Print_Area</vt:lpstr>
    </vt:vector>
  </TitlesOfParts>
  <Company>Phoenix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ush67238</dc:creator>
  <cp:lastModifiedBy>gonenm</cp:lastModifiedBy>
  <cp:lastPrinted>2012-01-18T11:29:42Z</cp:lastPrinted>
  <dcterms:created xsi:type="dcterms:W3CDTF">2011-12-15T06:44:38Z</dcterms:created>
  <dcterms:modified xsi:type="dcterms:W3CDTF">2013-05-20T15:59:14Z</dcterms:modified>
</cp:coreProperties>
</file>